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FAILID-SM\folder_sync$\Ly.Korotejev-Piir\Desktop\Eelarve 2025\"/>
    </mc:Choice>
  </mc:AlternateContent>
  <xr:revisionPtr revIDLastSave="0" documentId="13_ncr:1_{0A208BB8-A276-46EE-AF02-FDDBBE383AA1}" xr6:coauthVersionLast="47" xr6:coauthVersionMax="47" xr10:uidLastSave="{00000000-0000-0000-0000-000000000000}"/>
  <bookViews>
    <workbookView xWindow="-120" yWindow="-120" windowWidth="29040" windowHeight="17640" xr2:uid="{3817FF6F-DED9-45F6-8E16-DAFFFF1A56E0}"/>
  </bookViews>
  <sheets>
    <sheet name="Strateegia vorm KOV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5" i="1" l="1"/>
  <c r="F115" i="1"/>
  <c r="E115" i="1"/>
  <c r="D115" i="1"/>
  <c r="C115" i="1"/>
  <c r="G112" i="1"/>
  <c r="F112" i="1"/>
  <c r="E112" i="1"/>
  <c r="D112" i="1"/>
  <c r="C112" i="1"/>
  <c r="G109" i="1"/>
  <c r="F109" i="1"/>
  <c r="E109" i="1"/>
  <c r="D109" i="1"/>
  <c r="C109" i="1"/>
  <c r="G106" i="1"/>
  <c r="F106" i="1"/>
  <c r="E106" i="1"/>
  <c r="D106" i="1"/>
  <c r="C106" i="1"/>
  <c r="G103" i="1"/>
  <c r="F103" i="1"/>
  <c r="E103" i="1"/>
  <c r="D103" i="1"/>
  <c r="C103" i="1"/>
  <c r="G100" i="1"/>
  <c r="F100" i="1"/>
  <c r="E100" i="1"/>
  <c r="D100" i="1"/>
  <c r="C100" i="1"/>
  <c r="G97" i="1"/>
  <c r="F97" i="1"/>
  <c r="E97" i="1"/>
  <c r="D97" i="1"/>
  <c r="C97" i="1"/>
  <c r="G94" i="1"/>
  <c r="F94" i="1"/>
  <c r="E94" i="1"/>
  <c r="D94" i="1"/>
  <c r="C94" i="1"/>
  <c r="G90" i="1"/>
  <c r="G24" i="1" s="1"/>
  <c r="G52" i="1" s="1"/>
  <c r="E90" i="1"/>
  <c r="G89" i="1"/>
  <c r="G25" i="1" s="1"/>
  <c r="F89" i="1"/>
  <c r="F25" i="1" s="1"/>
  <c r="E89" i="1"/>
  <c r="G85" i="1"/>
  <c r="F85" i="1"/>
  <c r="E85" i="1"/>
  <c r="D85" i="1"/>
  <c r="C85" i="1"/>
  <c r="F84" i="1"/>
  <c r="F90" i="1" s="1"/>
  <c r="D84" i="1"/>
  <c r="D82" i="1" s="1"/>
  <c r="C84" i="1"/>
  <c r="C83" i="1"/>
  <c r="C89" i="1" s="1"/>
  <c r="G82" i="1"/>
  <c r="E82" i="1"/>
  <c r="G79" i="1"/>
  <c r="F79" i="1"/>
  <c r="E79" i="1"/>
  <c r="D79" i="1"/>
  <c r="C79" i="1"/>
  <c r="G76" i="1"/>
  <c r="F76" i="1"/>
  <c r="E76" i="1"/>
  <c r="D76" i="1"/>
  <c r="C76" i="1"/>
  <c r="G73" i="1"/>
  <c r="F73" i="1"/>
  <c r="E73" i="1"/>
  <c r="D73" i="1"/>
  <c r="C73" i="1"/>
  <c r="G70" i="1"/>
  <c r="F70" i="1"/>
  <c r="E70" i="1"/>
  <c r="D70" i="1"/>
  <c r="C70" i="1"/>
  <c r="D69" i="1"/>
  <c r="C69" i="1"/>
  <c r="C67" i="1" s="1"/>
  <c r="D68" i="1"/>
  <c r="G67" i="1"/>
  <c r="F67" i="1"/>
  <c r="E67" i="1"/>
  <c r="G64" i="1"/>
  <c r="F64" i="1"/>
  <c r="E64" i="1"/>
  <c r="D64" i="1"/>
  <c r="C64" i="1"/>
  <c r="G61" i="1"/>
  <c r="F61" i="1"/>
  <c r="E61" i="1"/>
  <c r="D61" i="1"/>
  <c r="C61" i="1"/>
  <c r="G58" i="1"/>
  <c r="F58" i="1"/>
  <c r="E58" i="1"/>
  <c r="D58" i="1"/>
  <c r="C58" i="1"/>
  <c r="C44" i="1"/>
  <c r="B44" i="1"/>
  <c r="C43" i="1"/>
  <c r="D43" i="1" s="1"/>
  <c r="E43" i="1" s="1"/>
  <c r="F43" i="1" s="1"/>
  <c r="G43" i="1" s="1"/>
  <c r="B41" i="1"/>
  <c r="G38" i="1"/>
  <c r="F38" i="1"/>
  <c r="E38" i="1"/>
  <c r="D38" i="1"/>
  <c r="C38" i="1"/>
  <c r="B38" i="1"/>
  <c r="C37" i="1"/>
  <c r="B37" i="1"/>
  <c r="C36" i="1"/>
  <c r="B36" i="1"/>
  <c r="B35" i="1"/>
  <c r="G34" i="1"/>
  <c r="F34" i="1"/>
  <c r="E34" i="1"/>
  <c r="D34" i="1"/>
  <c r="G32" i="1"/>
  <c r="F32" i="1"/>
  <c r="E32" i="1"/>
  <c r="D32" i="1"/>
  <c r="C32" i="1"/>
  <c r="B32" i="1"/>
  <c r="C31" i="1"/>
  <c r="B31" i="1"/>
  <c r="C30" i="1"/>
  <c r="B30" i="1"/>
  <c r="C29" i="1"/>
  <c r="B29" i="1"/>
  <c r="C28" i="1"/>
  <c r="B28" i="1"/>
  <c r="C27" i="1"/>
  <c r="B27" i="1"/>
  <c r="C26" i="1"/>
  <c r="B26" i="1"/>
  <c r="C25" i="1"/>
  <c r="B25" i="1"/>
  <c r="E24" i="1"/>
  <c r="E52" i="1" s="1"/>
  <c r="B23" i="1"/>
  <c r="C22" i="1"/>
  <c r="B22" i="1"/>
  <c r="C19" i="1"/>
  <c r="B19" i="1"/>
  <c r="B17" i="1"/>
  <c r="G16" i="1"/>
  <c r="F16" i="1"/>
  <c r="F15" i="1" s="1"/>
  <c r="F13" i="1" s="1"/>
  <c r="E16" i="1"/>
  <c r="E15" i="1" s="1"/>
  <c r="E13" i="1" s="1"/>
  <c r="D16" i="1"/>
  <c r="D15" i="1" s="1"/>
  <c r="D13" i="1" s="1"/>
  <c r="B16" i="1"/>
  <c r="B14" i="1"/>
  <c r="B12" i="1"/>
  <c r="B11" i="1"/>
  <c r="C10" i="1"/>
  <c r="B10" i="1"/>
  <c r="C9" i="1"/>
  <c r="B9" i="1"/>
  <c r="G8" i="1"/>
  <c r="F8" i="1"/>
  <c r="E8" i="1"/>
  <c r="D8" i="1"/>
  <c r="C7" i="1"/>
  <c r="B7" i="1"/>
  <c r="B6" i="1"/>
  <c r="C5" i="1"/>
  <c r="B5" i="1"/>
  <c r="B4" i="1"/>
  <c r="G3" i="1"/>
  <c r="F3" i="1"/>
  <c r="E3" i="1"/>
  <c r="D3" i="1"/>
  <c r="E88" i="1" l="1"/>
  <c r="E23" i="1" s="1"/>
  <c r="E91" i="1" s="1"/>
  <c r="D90" i="1"/>
  <c r="D24" i="1" s="1"/>
  <c r="D52" i="1" s="1"/>
  <c r="G88" i="1"/>
  <c r="G23" i="1" s="1"/>
  <c r="G91" i="1" s="1"/>
  <c r="F2" i="1"/>
  <c r="F55" i="1" s="1"/>
  <c r="D2" i="1"/>
  <c r="B34" i="1"/>
  <c r="E54" i="1"/>
  <c r="G2" i="1"/>
  <c r="G53" i="1" s="1"/>
  <c r="E2" i="1"/>
  <c r="E55" i="1" s="1"/>
  <c r="C41" i="1"/>
  <c r="E25" i="1"/>
  <c r="C82" i="1"/>
  <c r="D67" i="1"/>
  <c r="B3" i="1"/>
  <c r="F54" i="1"/>
  <c r="B8" i="1"/>
  <c r="B15" i="1"/>
  <c r="B13" i="1" s="1"/>
  <c r="C90" i="1"/>
  <c r="C24" i="1" s="1"/>
  <c r="B24" i="1"/>
  <c r="B52" i="1" s="1"/>
  <c r="B21" i="1"/>
  <c r="F24" i="1"/>
  <c r="F52" i="1" s="1"/>
  <c r="F88" i="1"/>
  <c r="F23" i="1" s="1"/>
  <c r="G15" i="1"/>
  <c r="G13" i="1" s="1"/>
  <c r="G54" i="1" s="1"/>
  <c r="F82" i="1"/>
  <c r="D89" i="1"/>
  <c r="E20" i="1" l="1"/>
  <c r="E33" i="1" s="1"/>
  <c r="E21" i="1"/>
  <c r="F20" i="1"/>
  <c r="F47" i="1" s="1"/>
  <c r="F53" i="1"/>
  <c r="E53" i="1"/>
  <c r="D55" i="1"/>
  <c r="D20" i="1"/>
  <c r="D47" i="1" s="1"/>
  <c r="G21" i="1"/>
  <c r="B2" i="1"/>
  <c r="B55" i="1" s="1"/>
  <c r="C88" i="1"/>
  <c r="G55" i="1"/>
  <c r="D88" i="1"/>
  <c r="D23" i="1" s="1"/>
  <c r="D25" i="1"/>
  <c r="G20" i="1"/>
  <c r="F21" i="1"/>
  <c r="F91" i="1"/>
  <c r="E47" i="1"/>
  <c r="E56" i="1"/>
  <c r="C16" i="1"/>
  <c r="F56" i="1" l="1"/>
  <c r="F33" i="1"/>
  <c r="B20" i="1"/>
  <c r="B47" i="1" s="1"/>
  <c r="C35" i="1"/>
  <c r="C4" i="1"/>
  <c r="F37" i="1"/>
  <c r="F51" i="1" s="1"/>
  <c r="C11" i="1"/>
  <c r="C8" i="1" s="1"/>
  <c r="F48" i="1"/>
  <c r="G33" i="1"/>
  <c r="G47" i="1"/>
  <c r="G56" i="1"/>
  <c r="C17" i="1"/>
  <c r="B42" i="1"/>
  <c r="C12" i="1"/>
  <c r="C23" i="1"/>
  <c r="C14" i="1"/>
  <c r="E37" i="1"/>
  <c r="E51" i="1" s="1"/>
  <c r="D21" i="1"/>
  <c r="D33" i="1" s="1"/>
  <c r="D91" i="1"/>
  <c r="E48" i="1"/>
  <c r="D48" i="1"/>
  <c r="B33" i="1" l="1"/>
  <c r="B51" i="1" s="1"/>
  <c r="C91" i="1"/>
  <c r="C21" i="1"/>
  <c r="C15" i="1"/>
  <c r="C13" i="1" s="1"/>
  <c r="G48" i="1"/>
  <c r="G37" i="1"/>
  <c r="G51" i="1" s="1"/>
  <c r="C6" i="1"/>
  <c r="C3" i="1" s="1"/>
  <c r="C2" i="1" s="1"/>
  <c r="D37" i="1"/>
  <c r="D41" i="1" s="1"/>
  <c r="E41" i="1" s="1"/>
  <c r="F41" i="1" s="1"/>
  <c r="C34" i="1"/>
  <c r="C42" i="1" s="1"/>
  <c r="C52" i="1"/>
  <c r="B48" i="1"/>
  <c r="B45" i="1"/>
  <c r="B46" i="1" s="1"/>
  <c r="G41" i="1" l="1"/>
  <c r="C54" i="1"/>
  <c r="D54" i="1"/>
  <c r="C20" i="1"/>
  <c r="C55" i="1"/>
  <c r="C53" i="1"/>
  <c r="D53" i="1"/>
  <c r="D42" i="1"/>
  <c r="C45" i="1"/>
  <c r="C46" i="1" s="1"/>
  <c r="B49" i="1"/>
  <c r="D51" i="1"/>
  <c r="E42" i="1" l="1"/>
  <c r="D45" i="1"/>
  <c r="C47" i="1"/>
  <c r="C33" i="1"/>
  <c r="C51" i="1" s="1"/>
  <c r="C49" i="1" l="1"/>
  <c r="C48" i="1"/>
  <c r="D46" i="1"/>
  <c r="D49" i="1"/>
  <c r="F42" i="1"/>
  <c r="E45" i="1"/>
  <c r="E46" i="1" l="1"/>
  <c r="E49" i="1"/>
  <c r="G42" i="1"/>
  <c r="G45" i="1" s="1"/>
  <c r="F45" i="1"/>
  <c r="F46" i="1" l="1"/>
  <c r="F49" i="1"/>
  <c r="G46" i="1"/>
  <c r="G4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kersti.sannik</author>
  </authors>
  <commentList>
    <comment ref="A44" authorId="0" shapeId="0" xr:uid="{8395F62E-E157-4BFB-8376-7C27FC636678}">
      <text>
        <r>
          <rPr>
            <b/>
            <sz val="9"/>
            <color indexed="81"/>
            <rFont val="Tahoma"/>
            <family val="2"/>
            <charset val="186"/>
          </rPr>
          <t>kersti.sannik:</t>
        </r>
        <r>
          <rPr>
            <sz val="9"/>
            <color indexed="81"/>
            <rFont val="Tahoma"/>
            <family val="2"/>
            <charset val="186"/>
          </rPr>
          <t xml:space="preserve">
sildfinantseering</t>
        </r>
      </text>
    </comment>
    <comment ref="A47" authorId="0" shapeId="0" xr:uid="{5B2B29E2-DD8E-418D-990E-CE9D9BE0E532}">
      <text>
        <r>
          <rPr>
            <b/>
            <sz val="9"/>
            <color indexed="81"/>
            <rFont val="Tahoma"/>
            <family val="2"/>
            <charset val="186"/>
          </rPr>
          <t>kersti.sannik:</t>
        </r>
        <r>
          <rPr>
            <sz val="9"/>
            <color indexed="81"/>
            <rFont val="Tahoma"/>
            <family val="2"/>
            <charset val="186"/>
          </rPr>
          <t xml:space="preserve">
see on individuaalne piirmäär, millest rohkem võlakohustusi võtta ei tohi</t>
        </r>
      </text>
    </comment>
    <comment ref="A48" authorId="0" shapeId="0" xr:uid="{7EE8B4AD-0C84-4A55-B583-77FD5D427DDE}">
      <text>
        <r>
          <rPr>
            <b/>
            <sz val="9"/>
            <color indexed="81"/>
            <rFont val="Tahoma"/>
            <family val="2"/>
            <charset val="186"/>
          </rPr>
          <t>kersti.sannik:</t>
        </r>
        <r>
          <rPr>
            <sz val="9"/>
            <color indexed="81"/>
            <rFont val="Tahoma"/>
            <family val="2"/>
            <charset val="186"/>
          </rPr>
          <t xml:space="preserve">
see on individuaalne piirmäär (%), millest rohkem võlakohustusi võtta ei tohi</t>
        </r>
      </text>
    </comment>
    <comment ref="A52" authorId="0" shapeId="0" xr:uid="{43724AF2-E781-4C19-97FE-D658D16FC94E}">
      <text>
        <r>
          <rPr>
            <b/>
            <sz val="9"/>
            <color indexed="81"/>
            <rFont val="Tahoma"/>
            <family val="2"/>
            <charset val="186"/>
          </rPr>
          <t>kersti.sannik:</t>
        </r>
        <r>
          <rPr>
            <sz val="9"/>
            <color indexed="81"/>
            <rFont val="Tahoma"/>
            <family val="2"/>
            <charset val="186"/>
          </rPr>
          <t xml:space="preserve">
laenu ei tohi rohkem võtta kui investeeringute omaosaluse katteks, osakute soetamiseks ja sihtfini ning laenu andmiseks</t>
        </r>
      </text>
    </comment>
    <comment ref="A93" authorId="0" shapeId="0" xr:uid="{EA8F833D-87DD-4BE2-9DD3-30982FAFBFE4}">
      <text>
        <r>
          <rPr>
            <b/>
            <sz val="9"/>
            <color indexed="81"/>
            <rFont val="Tahoma"/>
            <family val="2"/>
            <charset val="186"/>
          </rPr>
          <t>kersti.sannik:</t>
        </r>
        <r>
          <rPr>
            <sz val="9"/>
            <color indexed="81"/>
            <rFont val="Tahoma"/>
            <family val="2"/>
            <charset val="186"/>
          </rPr>
          <t xml:space="preserve">
siin võivad olla ka art 4502 alt tehtavad investeeringud</t>
        </r>
      </text>
    </comment>
  </commentList>
</comments>
</file>

<file path=xl/sharedStrings.xml><?xml version="1.0" encoding="utf-8"?>
<sst xmlns="http://schemas.openxmlformats.org/spreadsheetml/2006/main" count="129" uniqueCount="87">
  <si>
    <t>Kuusalu vald</t>
  </si>
  <si>
    <t>2024 täitmine</t>
  </si>
  <si>
    <t>2025 eeldatav täitmine</t>
  </si>
  <si>
    <t>2026 eelarve</t>
  </si>
  <si>
    <t>2027 eelarve</t>
  </si>
  <si>
    <t>2028 eelarve</t>
  </si>
  <si>
    <t>2029 eelarve</t>
  </si>
  <si>
    <t>Põhitegevuse tulud kokku</t>
  </si>
  <si>
    <t xml:space="preserve">     Maksutulud</t>
  </si>
  <si>
    <t xml:space="preserve">          sh tulumaks</t>
  </si>
  <si>
    <t xml:space="preserve">          sh maamaks</t>
  </si>
  <si>
    <t xml:space="preserve">          sh muud maksutulud</t>
  </si>
  <si>
    <t xml:space="preserve">    Tulud kaupade ja teenuste müügist</t>
  </si>
  <si>
    <t xml:space="preserve">    Saadavad toetused tegevuskuludeks</t>
  </si>
  <si>
    <t xml:space="preserve">         sh  tasandusfond </t>
  </si>
  <si>
    <t xml:space="preserve">         sh  toetusfond</t>
  </si>
  <si>
    <t xml:space="preserve">         sh muud saadud toetused tegevuskuludeks</t>
  </si>
  <si>
    <t xml:space="preserve">     Muud tegevustulud</t>
  </si>
  <si>
    <t>Põhitegevuse kulud kokku</t>
  </si>
  <si>
    <t xml:space="preserve">     Antavad toetused tegevuskuludeks</t>
  </si>
  <si>
    <t xml:space="preserve">     Muud tegevuskulud</t>
  </si>
  <si>
    <t xml:space="preserve">          sh personalikulud</t>
  </si>
  <si>
    <t xml:space="preserve">          sh majandamiskulud</t>
  </si>
  <si>
    <r>
      <t xml:space="preserve">             sh alates </t>
    </r>
    <r>
      <rPr>
        <b/>
        <i/>
        <sz val="8"/>
        <rFont val="Arial"/>
        <family val="2"/>
        <charset val="186"/>
      </rPr>
      <t>2012</t>
    </r>
    <r>
      <rPr>
        <i/>
        <sz val="8"/>
        <rFont val="Arial"/>
        <family val="2"/>
        <charset val="186"/>
      </rPr>
      <t xml:space="preserve"> sõlmitud katkestamatud kasutusrendimaksed </t>
    </r>
  </si>
  <si>
    <t xml:space="preserve">          sh muud kulud</t>
  </si>
  <si>
    <t>Põhitegevuse tulem</t>
  </si>
  <si>
    <t>Investeerimistegevus kokku</t>
  </si>
  <si>
    <t xml:space="preserve">    Põhivara müük (+)</t>
  </si>
  <si>
    <t xml:space="preserve">    Põhivara soetus (-)</t>
  </si>
  <si>
    <t xml:space="preserve">         sh projektide omaosalus</t>
  </si>
  <si>
    <t xml:space="preserve">   Põhivara soetuseks saadav sihtfinantseerimine (+)</t>
  </si>
  <si>
    <t xml:space="preserve">   Põhivara soetuseks antav sihtfinantseerimine (-)</t>
  </si>
  <si>
    <t xml:space="preserve">   Osaluste ning muude aktsiate ja osade müük (+)</t>
  </si>
  <si>
    <t xml:space="preserve">   Osaluste ning muude aktsiate ja osade soetus (-)</t>
  </si>
  <si>
    <t xml:space="preserve">   Tagasilaekuvad laenud (+)</t>
  </si>
  <si>
    <t xml:space="preserve">   Antavad laenud (-)</t>
  </si>
  <si>
    <t xml:space="preserve">   Finantstulud (+)</t>
  </si>
  <si>
    <t xml:space="preserve">   Finantskulud (-)</t>
  </si>
  <si>
    <t>Eelarve tulem</t>
  </si>
  <si>
    <t>Finantseerimistegevus</t>
  </si>
  <si>
    <t xml:space="preserve">   Kohustiste võtmine (+)</t>
  </si>
  <si>
    <t xml:space="preserve">   Kohustiste tasumine (-)</t>
  </si>
  <si>
    <t>Likviidsete varade muutus (+ suurenemine, - vähenemine)</t>
  </si>
  <si>
    <t>Nõuete ja kohustiste saldode muutus kokku (+ /-)</t>
  </si>
  <si>
    <t xml:space="preserve">   sh nõuete muutus (- suurenemine/ + vähenemine)</t>
  </si>
  <si>
    <t xml:space="preserve">   sh kohustiste muutus (+ suurenemine/ - vähenemine)</t>
  </si>
  <si>
    <t>Likviidsete varade suunamata jääk aasta lõpuks</t>
  </si>
  <si>
    <t>Võlakohustised kokku aasta lõpu seisuga</t>
  </si>
  <si>
    <t xml:space="preserve">    sh üle 1 a perioodiga mittekatkestatav kasutusrent (konto 913100), sihtfinantseerimise kohustised (konto 253550), saadud ettemaksed (kontogrupp 2038)</t>
  </si>
  <si>
    <t xml:space="preserve">    sh kohustised, mille võrra võib ületada netovõlakoormuse piirmäära</t>
  </si>
  <si>
    <r>
      <t>Netovõlakoormus (</t>
    </r>
    <r>
      <rPr>
        <b/>
        <u/>
        <sz val="10"/>
        <rFont val="Arial"/>
        <family val="2"/>
        <charset val="186"/>
      </rPr>
      <t>eurodes</t>
    </r>
    <r>
      <rPr>
        <b/>
        <sz val="10"/>
        <rFont val="Arial"/>
        <family val="2"/>
        <charset val="186"/>
      </rPr>
      <t>)</t>
    </r>
  </si>
  <si>
    <r>
      <t>Netovõlakoormus (</t>
    </r>
    <r>
      <rPr>
        <b/>
        <u/>
        <sz val="10"/>
        <rFont val="Arial"/>
        <family val="2"/>
        <charset val="186"/>
      </rPr>
      <t>%</t>
    </r>
    <r>
      <rPr>
        <b/>
        <sz val="10"/>
        <rFont val="Arial"/>
        <family val="2"/>
        <charset val="186"/>
      </rPr>
      <t>)</t>
    </r>
  </si>
  <si>
    <r>
      <t>Netovõlakoormuse ülemmäär (</t>
    </r>
    <r>
      <rPr>
        <b/>
        <u/>
        <sz val="10"/>
        <rFont val="Arial"/>
        <family val="2"/>
        <charset val="186"/>
      </rPr>
      <t>eurodes</t>
    </r>
    <r>
      <rPr>
        <b/>
        <sz val="10"/>
        <rFont val="Arial"/>
        <family val="2"/>
        <charset val="186"/>
      </rPr>
      <t>)</t>
    </r>
  </si>
  <si>
    <r>
      <t>Netovõlakoormuse individuaalne ülemmäär (</t>
    </r>
    <r>
      <rPr>
        <b/>
        <u/>
        <sz val="10"/>
        <rFont val="Arial"/>
        <family val="2"/>
        <charset val="186"/>
      </rPr>
      <t>%</t>
    </r>
    <r>
      <rPr>
        <b/>
        <sz val="10"/>
        <rFont val="Arial"/>
        <family val="2"/>
        <charset val="186"/>
      </rPr>
      <t>)</t>
    </r>
  </si>
  <si>
    <t>Vaba netovõlakoormus (eurodes)</t>
  </si>
  <si>
    <t>E/a kontroll (tasakaal)</t>
  </si>
  <si>
    <t>Kohustiste võtmise kontroll</t>
  </si>
  <si>
    <t>Põhitegevuse tulude muutus</t>
  </si>
  <si>
    <t>-</t>
  </si>
  <si>
    <t>Põhitegevuse kulude muutus</t>
  </si>
  <si>
    <t>Omafinantseerimise võimekuse näitaja</t>
  </si>
  <si>
    <t>PT tulemi lubatava väärtuse kontroll</t>
  </si>
  <si>
    <t>Investeeringuobjektid* (alati "+" märgiga)</t>
  </si>
  <si>
    <t>01 Üldised valitsussektori teenused</t>
  </si>
  <si>
    <t>sh toetuse arvelt</t>
  </si>
  <si>
    <t>sh muude vahendite arvelt (omaosalus)</t>
  </si>
  <si>
    <t>02 Riigikaitse</t>
  </si>
  <si>
    <t>03 Avalik kord ja julgeolek</t>
  </si>
  <si>
    <t>04 Majandus</t>
  </si>
  <si>
    <t>05 Keskkonnakaitse</t>
  </si>
  <si>
    <t>06 Elamu- ja kommunaalmajandus</t>
  </si>
  <si>
    <t>07 Tervishoid</t>
  </si>
  <si>
    <t>08 Vabaaeg, kultuur ja religioon</t>
  </si>
  <si>
    <t>09 Haridus</t>
  </si>
  <si>
    <t>10 Sotsiaalne kaitse</t>
  </si>
  <si>
    <t>KÕIK KOKKU</t>
  </si>
  <si>
    <t>Põhivara soetuse kontroll</t>
  </si>
  <si>
    <t>Suuremad investeeringud nimeliselt</t>
  </si>
  <si>
    <t>siin võib näidata ka art 4502 alt tehtavad investeeringud</t>
  </si>
  <si>
    <t>Kuusalu Keskkoli laiendus, rekonstrueerimine ja inventari soetus</t>
  </si>
  <si>
    <t>Kuusalu Keskväljaku arendus</t>
  </si>
  <si>
    <t>Jäätmejaama ehitus</t>
  </si>
  <si>
    <t>Salmistu Sadam</t>
  </si>
  <si>
    <t>Kolga Kooli rekonstrueerimine</t>
  </si>
  <si>
    <t>Raamatukogu ja noortekeskuse ehitus</t>
  </si>
  <si>
    <t>Vihasoo Rahvamaja renoveerimisprojekt</t>
  </si>
  <si>
    <t>Suurpea küla veevarustus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</si>
</sst>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2">
    <font>
      <sz val="10"/>
      <name val="Arial"/>
      <charset val="186"/>
    </font>
    <font>
      <b/>
      <sz val="10"/>
      <name val="Arial"/>
      <family val="2"/>
    </font>
    <font>
      <b/>
      <sz val="10"/>
      <name val="Arial"/>
      <family val="2"/>
      <charset val="186"/>
    </font>
    <font>
      <sz val="8"/>
      <name val="Arial"/>
      <family val="2"/>
      <charset val="186"/>
    </font>
    <font>
      <sz val="10"/>
      <name val="Arial"/>
      <family val="2"/>
    </font>
    <font>
      <sz val="10"/>
      <name val="Arial"/>
      <family val="2"/>
      <charset val="186"/>
    </font>
    <font>
      <i/>
      <sz val="8"/>
      <name val="Arial"/>
      <family val="2"/>
      <charset val="186"/>
    </font>
    <font>
      <b/>
      <i/>
      <sz val="8"/>
      <name val="Arial"/>
      <family val="2"/>
      <charset val="186"/>
    </font>
    <font>
      <b/>
      <u/>
      <sz val="10"/>
      <name val="Arial"/>
      <family val="2"/>
      <charset val="186"/>
    </font>
    <font>
      <sz val="8"/>
      <color indexed="8"/>
      <name val="Arial"/>
      <family val="2"/>
      <charset val="186"/>
    </font>
    <font>
      <sz val="10"/>
      <name val="Times New Roman"/>
      <family val="1"/>
      <charset val="186"/>
    </font>
    <font>
      <sz val="10"/>
      <name val="Times New Roman"/>
      <family val="1"/>
    </font>
    <font>
      <sz val="8"/>
      <name val="Arial"/>
      <family val="2"/>
    </font>
    <font>
      <sz val="10"/>
      <color theme="1"/>
      <name val="Arial1"/>
      <charset val="186"/>
    </font>
    <font>
      <b/>
      <sz val="8"/>
      <name val="Arial"/>
      <family val="2"/>
      <charset val="186"/>
    </font>
    <font>
      <b/>
      <sz val="10"/>
      <color indexed="10"/>
      <name val="Arial"/>
      <family val="2"/>
      <charset val="186"/>
    </font>
    <font>
      <sz val="8"/>
      <color rgb="FFFF0000"/>
      <name val="Arial"/>
      <family val="2"/>
      <charset val="186"/>
    </font>
    <font>
      <sz val="10"/>
      <color rgb="FFFF0000"/>
      <name val="Arial"/>
      <family val="2"/>
      <charset val="186"/>
    </font>
    <font>
      <b/>
      <i/>
      <sz val="10"/>
      <name val="Arial"/>
      <family val="2"/>
      <charset val="186"/>
    </font>
    <font>
      <sz val="10"/>
      <color theme="1"/>
      <name val="Arial"/>
      <family val="2"/>
      <charset val="186"/>
    </font>
    <font>
      <b/>
      <sz val="9"/>
      <color indexed="81"/>
      <name val="Tahoma"/>
      <family val="2"/>
      <charset val="186"/>
    </font>
    <font>
      <sz val="9"/>
      <color indexed="81"/>
      <name val="Tahoma"/>
      <family val="2"/>
      <charset val="186"/>
    </font>
  </fonts>
  <fills count="1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969696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CC99FF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0" fillId="0" borderId="0"/>
    <xf numFmtId="0" fontId="10" fillId="0" borderId="0"/>
  </cellStyleXfs>
  <cellXfs count="1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2" fillId="0" borderId="3" xfId="0" applyFont="1" applyBorder="1" applyAlignment="1">
      <alignment horizontal="left"/>
    </xf>
    <xf numFmtId="3" fontId="1" fillId="4" borderId="4" xfId="0" applyNumberFormat="1" applyFont="1" applyFill="1" applyBorder="1" applyAlignment="1">
      <alignment horizontal="right" wrapText="1"/>
    </xf>
    <xf numFmtId="3" fontId="1" fillId="4" borderId="5" xfId="0" applyNumberFormat="1" applyFont="1" applyFill="1" applyBorder="1" applyAlignment="1">
      <alignment horizontal="right" wrapText="1"/>
    </xf>
    <xf numFmtId="0" fontId="3" fillId="0" borderId="6" xfId="0" applyFont="1" applyBorder="1" applyAlignment="1">
      <alignment horizontal="left"/>
    </xf>
    <xf numFmtId="3" fontId="4" fillId="4" borderId="7" xfId="0" applyNumberFormat="1" applyFont="1" applyFill="1" applyBorder="1" applyAlignment="1">
      <alignment wrapText="1"/>
    </xf>
    <xf numFmtId="3" fontId="4" fillId="4" borderId="8" xfId="0" applyNumberFormat="1" applyFont="1" applyFill="1" applyBorder="1" applyAlignment="1">
      <alignment wrapText="1"/>
    </xf>
    <xf numFmtId="3" fontId="5" fillId="5" borderId="9" xfId="0" applyNumberFormat="1" applyFont="1" applyFill="1" applyBorder="1" applyAlignment="1">
      <alignment wrapText="1"/>
    </xf>
    <xf numFmtId="3" fontId="5" fillId="0" borderId="7" xfId="0" applyNumberFormat="1" applyFont="1" applyBorder="1"/>
    <xf numFmtId="3" fontId="5" fillId="0" borderId="8" xfId="0" applyNumberFormat="1" applyFont="1" applyBorder="1"/>
    <xf numFmtId="3" fontId="4" fillId="5" borderId="9" xfId="0" applyNumberFormat="1" applyFont="1" applyFill="1" applyBorder="1" applyAlignment="1">
      <alignment wrapText="1"/>
    </xf>
    <xf numFmtId="3" fontId="4" fillId="4" borderId="9" xfId="0" applyNumberFormat="1" applyFont="1" applyFill="1" applyBorder="1" applyAlignment="1">
      <alignment wrapText="1"/>
    </xf>
    <xf numFmtId="0" fontId="5" fillId="0" borderId="0" xfId="0" applyFont="1"/>
    <xf numFmtId="0" fontId="2" fillId="0" borderId="6" xfId="0" applyFont="1" applyBorder="1" applyAlignment="1">
      <alignment horizontal="left"/>
    </xf>
    <xf numFmtId="3" fontId="1" fillId="4" borderId="9" xfId="0" applyNumberFormat="1" applyFont="1" applyFill="1" applyBorder="1" applyAlignment="1">
      <alignment wrapText="1"/>
    </xf>
    <xf numFmtId="3" fontId="1" fillId="4" borderId="7" xfId="0" applyNumberFormat="1" applyFont="1" applyFill="1" applyBorder="1" applyAlignment="1">
      <alignment wrapText="1"/>
    </xf>
    <xf numFmtId="3" fontId="1" fillId="4" borderId="8" xfId="0" applyNumberFormat="1" applyFont="1" applyFill="1" applyBorder="1" applyAlignment="1">
      <alignment wrapText="1"/>
    </xf>
    <xf numFmtId="3" fontId="4" fillId="6" borderId="9" xfId="0" applyNumberFormat="1" applyFont="1" applyFill="1" applyBorder="1" applyAlignment="1">
      <alignment wrapText="1"/>
    </xf>
    <xf numFmtId="3" fontId="4" fillId="6" borderId="8" xfId="0" applyNumberFormat="1" applyFont="1" applyFill="1" applyBorder="1" applyAlignment="1">
      <alignment wrapText="1"/>
    </xf>
    <xf numFmtId="0" fontId="6" fillId="7" borderId="6" xfId="0" applyFont="1" applyFill="1" applyBorder="1" applyAlignment="1">
      <alignment horizontal="left"/>
    </xf>
    <xf numFmtId="3" fontId="4" fillId="7" borderId="9" xfId="0" applyNumberFormat="1" applyFont="1" applyFill="1" applyBorder="1" applyAlignment="1">
      <alignment wrapText="1"/>
    </xf>
    <xf numFmtId="3" fontId="5" fillId="7" borderId="7" xfId="0" applyNumberFormat="1" applyFont="1" applyFill="1" applyBorder="1"/>
    <xf numFmtId="3" fontId="5" fillId="7" borderId="8" xfId="0" applyNumberFormat="1" applyFont="1" applyFill="1" applyBorder="1"/>
    <xf numFmtId="0" fontId="2" fillId="0" borderId="0" xfId="0" applyFont="1"/>
    <xf numFmtId="0" fontId="2" fillId="0" borderId="10" xfId="0" applyFont="1" applyBorder="1" applyAlignment="1">
      <alignment horizontal="left"/>
    </xf>
    <xf numFmtId="3" fontId="2" fillId="6" borderId="9" xfId="0" applyNumberFormat="1" applyFont="1" applyFill="1" applyBorder="1" applyAlignment="1">
      <alignment wrapText="1"/>
    </xf>
    <xf numFmtId="3" fontId="2" fillId="6" borderId="7" xfId="0" applyNumberFormat="1" applyFont="1" applyFill="1" applyBorder="1" applyAlignment="1">
      <alignment wrapText="1"/>
    </xf>
    <xf numFmtId="3" fontId="2" fillId="6" borderId="8" xfId="0" applyNumberFormat="1" applyFont="1" applyFill="1" applyBorder="1" applyAlignment="1">
      <alignment wrapText="1"/>
    </xf>
    <xf numFmtId="0" fontId="2" fillId="0" borderId="11" xfId="0" applyFont="1" applyBorder="1" applyAlignment="1">
      <alignment horizontal="left" wrapText="1"/>
    </xf>
    <xf numFmtId="3" fontId="2" fillId="4" borderId="9" xfId="0" applyNumberFormat="1" applyFont="1" applyFill="1" applyBorder="1" applyAlignment="1">
      <alignment wrapText="1"/>
    </xf>
    <xf numFmtId="3" fontId="2" fillId="4" borderId="8" xfId="0" applyNumberFormat="1" applyFont="1" applyFill="1" applyBorder="1" applyAlignment="1">
      <alignment wrapText="1"/>
    </xf>
    <xf numFmtId="0" fontId="3" fillId="0" borderId="11" xfId="0" applyFont="1" applyBorder="1" applyAlignment="1">
      <alignment horizontal="left" wrapText="1"/>
    </xf>
    <xf numFmtId="3" fontId="0" fillId="0" borderId="0" xfId="0" applyNumberFormat="1"/>
    <xf numFmtId="3" fontId="4" fillId="9" borderId="9" xfId="0" applyNumberFormat="1" applyFont="1" applyFill="1" applyBorder="1" applyAlignment="1">
      <alignment wrapText="1"/>
    </xf>
    <xf numFmtId="3" fontId="5" fillId="10" borderId="7" xfId="0" applyNumberFormat="1" applyFont="1" applyFill="1" applyBorder="1"/>
    <xf numFmtId="3" fontId="5" fillId="10" borderId="8" xfId="0" applyNumberFormat="1" applyFont="1" applyFill="1" applyBorder="1"/>
    <xf numFmtId="49" fontId="6" fillId="0" borderId="11" xfId="0" applyNumberFormat="1" applyFont="1" applyBorder="1" applyAlignment="1">
      <alignment horizontal="left" wrapText="1"/>
    </xf>
    <xf numFmtId="3" fontId="4" fillId="11" borderId="9" xfId="0" applyNumberFormat="1" applyFont="1" applyFill="1" applyBorder="1" applyAlignment="1">
      <alignment wrapText="1"/>
    </xf>
    <xf numFmtId="0" fontId="9" fillId="0" borderId="11" xfId="0" applyFont="1" applyBorder="1" applyAlignment="1">
      <alignment horizontal="left" wrapText="1"/>
    </xf>
    <xf numFmtId="3" fontId="5" fillId="9" borderId="7" xfId="0" applyNumberFormat="1" applyFont="1" applyFill="1" applyBorder="1"/>
    <xf numFmtId="3" fontId="5" fillId="12" borderId="7" xfId="0" applyNumberFormat="1" applyFont="1" applyFill="1" applyBorder="1"/>
    <xf numFmtId="3" fontId="5" fillId="12" borderId="8" xfId="0" applyNumberFormat="1" applyFont="1" applyFill="1" applyBorder="1"/>
    <xf numFmtId="0" fontId="3" fillId="0" borderId="11" xfId="1" applyFont="1" applyBorder="1"/>
    <xf numFmtId="0" fontId="3" fillId="0" borderId="10" xfId="0" applyFont="1" applyBorder="1" applyAlignment="1">
      <alignment horizontal="left"/>
    </xf>
    <xf numFmtId="3" fontId="4" fillId="5" borderId="12" xfId="0" applyNumberFormat="1" applyFont="1" applyFill="1" applyBorder="1" applyAlignment="1">
      <alignment wrapText="1"/>
    </xf>
    <xf numFmtId="3" fontId="11" fillId="0" borderId="7" xfId="1" applyNumberFormat="1" applyFont="1" applyBorder="1"/>
    <xf numFmtId="0" fontId="3" fillId="0" borderId="13" xfId="0" applyFont="1" applyBorder="1" applyAlignment="1">
      <alignment horizontal="left" wrapText="1"/>
    </xf>
    <xf numFmtId="3" fontId="4" fillId="5" borderId="14" xfId="0" applyNumberFormat="1" applyFont="1" applyFill="1" applyBorder="1" applyAlignment="1">
      <alignment wrapText="1"/>
    </xf>
    <xf numFmtId="0" fontId="1" fillId="0" borderId="11" xfId="0" applyFont="1" applyBorder="1" applyAlignment="1">
      <alignment horizontal="left" wrapText="1"/>
    </xf>
    <xf numFmtId="3" fontId="2" fillId="4" borderId="7" xfId="0" applyNumberFormat="1" applyFont="1" applyFill="1" applyBorder="1" applyAlignment="1">
      <alignment wrapText="1"/>
    </xf>
    <xf numFmtId="0" fontId="12" fillId="0" borderId="11" xfId="0" applyFont="1" applyBorder="1"/>
    <xf numFmtId="0" fontId="1" fillId="0" borderId="11" xfId="0" applyFont="1" applyBorder="1" applyAlignment="1">
      <alignment wrapText="1"/>
    </xf>
    <xf numFmtId="3" fontId="4" fillId="13" borderId="9" xfId="0" applyNumberFormat="1" applyFont="1" applyFill="1" applyBorder="1" applyAlignment="1">
      <alignment wrapText="1"/>
    </xf>
    <xf numFmtId="3" fontId="5" fillId="14" borderId="7" xfId="0" applyNumberFormat="1" applyFont="1" applyFill="1" applyBorder="1"/>
    <xf numFmtId="3" fontId="5" fillId="15" borderId="7" xfId="0" applyNumberFormat="1" applyFont="1" applyFill="1" applyBorder="1"/>
    <xf numFmtId="3" fontId="5" fillId="16" borderId="7" xfId="0" applyNumberFormat="1" applyFont="1" applyFill="1" applyBorder="1"/>
    <xf numFmtId="3" fontId="5" fillId="17" borderId="8" xfId="0" applyNumberFormat="1" applyFont="1" applyFill="1" applyBorder="1"/>
    <xf numFmtId="3" fontId="5" fillId="4" borderId="7" xfId="0" applyNumberFormat="1" applyFont="1" applyFill="1" applyBorder="1" applyAlignment="1">
      <alignment wrapText="1"/>
    </xf>
    <xf numFmtId="3" fontId="5" fillId="4" borderId="8" xfId="0" applyNumberFormat="1" applyFont="1" applyFill="1" applyBorder="1" applyAlignment="1">
      <alignment wrapText="1"/>
    </xf>
    <xf numFmtId="0" fontId="3" fillId="0" borderId="11" xfId="0" applyFont="1" applyBorder="1" applyAlignment="1">
      <alignment wrapText="1"/>
    </xf>
    <xf numFmtId="3" fontId="13" fillId="0" borderId="15" xfId="0" applyNumberFormat="1" applyFont="1" applyBorder="1"/>
    <xf numFmtId="3" fontId="13" fillId="0" borderId="16" xfId="0" applyNumberFormat="1" applyFont="1" applyBorder="1"/>
    <xf numFmtId="0" fontId="3" fillId="0" borderId="10" xfId="0" applyFont="1" applyBorder="1"/>
    <xf numFmtId="3" fontId="5" fillId="5" borderId="9" xfId="0" applyNumberFormat="1" applyFont="1" applyFill="1" applyBorder="1"/>
    <xf numFmtId="0" fontId="1" fillId="0" borderId="11" xfId="0" applyFont="1" applyBorder="1"/>
    <xf numFmtId="3" fontId="1" fillId="9" borderId="9" xfId="0" applyNumberFormat="1" applyFont="1" applyFill="1" applyBorder="1" applyAlignment="1">
      <alignment wrapText="1"/>
    </xf>
    <xf numFmtId="3" fontId="2" fillId="9" borderId="7" xfId="0" applyNumberFormat="1" applyFont="1" applyFill="1" applyBorder="1"/>
    <xf numFmtId="3" fontId="2" fillId="9" borderId="8" xfId="0" applyNumberFormat="1" applyFont="1" applyFill="1" applyBorder="1"/>
    <xf numFmtId="3" fontId="5" fillId="9" borderId="17" xfId="0" applyNumberFormat="1" applyFont="1" applyFill="1" applyBorder="1" applyAlignment="1">
      <alignment horizontal="right"/>
    </xf>
    <xf numFmtId="3" fontId="5" fillId="9" borderId="8" xfId="0" applyNumberFormat="1" applyFont="1" applyFill="1" applyBorder="1"/>
    <xf numFmtId="0" fontId="3" fillId="0" borderId="18" xfId="0" applyFont="1" applyBorder="1" applyAlignment="1">
      <alignment wrapText="1"/>
    </xf>
    <xf numFmtId="3" fontId="5" fillId="5" borderId="19" xfId="0" applyNumberFormat="1" applyFont="1" applyFill="1" applyBorder="1" applyAlignment="1">
      <alignment horizontal="right"/>
    </xf>
    <xf numFmtId="3" fontId="5" fillId="0" borderId="20" xfId="0" applyNumberFormat="1" applyFont="1" applyBorder="1"/>
    <xf numFmtId="0" fontId="2" fillId="0" borderId="11" xfId="0" applyFont="1" applyBorder="1" applyAlignment="1">
      <alignment wrapText="1"/>
    </xf>
    <xf numFmtId="164" fontId="12" fillId="4" borderId="9" xfId="0" applyNumberFormat="1" applyFont="1" applyFill="1" applyBorder="1" applyAlignment="1">
      <alignment wrapText="1"/>
    </xf>
    <xf numFmtId="164" fontId="12" fillId="4" borderId="7" xfId="0" applyNumberFormat="1" applyFont="1" applyFill="1" applyBorder="1" applyAlignment="1">
      <alignment wrapText="1"/>
    </xf>
    <xf numFmtId="164" fontId="12" fillId="4" borderId="8" xfId="0" applyNumberFormat="1" applyFont="1" applyFill="1" applyBorder="1" applyAlignment="1">
      <alignment wrapText="1"/>
    </xf>
    <xf numFmtId="3" fontId="4" fillId="4" borderId="21" xfId="0" applyNumberFormat="1" applyFont="1" applyFill="1" applyBorder="1" applyAlignment="1">
      <alignment wrapText="1"/>
    </xf>
    <xf numFmtId="0" fontId="5" fillId="8" borderId="0" xfId="0" applyFont="1" applyFill="1"/>
    <xf numFmtId="164" fontId="14" fillId="4" borderId="7" xfId="0" applyNumberFormat="1" applyFont="1" applyFill="1" applyBorder="1" applyAlignment="1">
      <alignment wrapText="1"/>
    </xf>
    <xf numFmtId="164" fontId="14" fillId="4" borderId="8" xfId="0" applyNumberFormat="1" applyFont="1" applyFill="1" applyBorder="1" applyAlignment="1">
      <alignment wrapText="1"/>
    </xf>
    <xf numFmtId="3" fontId="4" fillId="6" borderId="7" xfId="0" applyNumberFormat="1" applyFont="1" applyFill="1" applyBorder="1" applyAlignment="1">
      <alignment wrapText="1"/>
    </xf>
    <xf numFmtId="0" fontId="4" fillId="0" borderId="10" xfId="0" applyFont="1" applyBorder="1" applyAlignment="1">
      <alignment wrapText="1"/>
    </xf>
    <xf numFmtId="10" fontId="4" fillId="0" borderId="9" xfId="0" applyNumberFormat="1" applyFont="1" applyBorder="1" applyAlignment="1">
      <alignment wrapText="1"/>
    </xf>
    <xf numFmtId="0" fontId="0" fillId="0" borderId="7" xfId="0" applyBorder="1"/>
    <xf numFmtId="0" fontId="0" fillId="0" borderId="8" xfId="0" applyBorder="1"/>
    <xf numFmtId="0" fontId="15" fillId="0" borderId="22" xfId="0" applyFont="1" applyBorder="1" applyAlignment="1">
      <alignment wrapText="1"/>
    </xf>
    <xf numFmtId="3" fontId="15" fillId="4" borderId="23" xfId="0" applyNumberFormat="1" applyFont="1" applyFill="1" applyBorder="1" applyAlignment="1">
      <alignment wrapText="1"/>
    </xf>
    <xf numFmtId="3" fontId="15" fillId="4" borderId="24" xfId="0" applyNumberFormat="1" applyFont="1" applyFill="1" applyBorder="1" applyAlignment="1">
      <alignment wrapText="1"/>
    </xf>
    <xf numFmtId="0" fontId="16" fillId="0" borderId="0" xfId="0" applyFont="1" applyAlignment="1">
      <alignment wrapText="1"/>
    </xf>
    <xf numFmtId="3" fontId="16" fillId="0" borderId="0" xfId="0" applyNumberFormat="1" applyFont="1" applyAlignment="1">
      <alignment horizontal="right" wrapText="1"/>
    </xf>
    <xf numFmtId="0" fontId="16" fillId="0" borderId="0" xfId="0" applyFont="1"/>
    <xf numFmtId="0" fontId="5" fillId="0" borderId="7" xfId="0" applyFont="1" applyBorder="1" applyAlignment="1">
      <alignment wrapText="1"/>
    </xf>
    <xf numFmtId="3" fontId="3" fillId="0" borderId="7" xfId="0" applyNumberFormat="1" applyFont="1" applyBorder="1" applyAlignment="1">
      <alignment horizontal="center" wrapText="1"/>
    </xf>
    <xf numFmtId="9" fontId="3" fillId="0" borderId="7" xfId="0" applyNumberFormat="1" applyFont="1" applyBorder="1" applyAlignment="1">
      <alignment wrapText="1"/>
    </xf>
    <xf numFmtId="4" fontId="3" fillId="0" borderId="7" xfId="0" applyNumberFormat="1" applyFont="1" applyBorder="1" applyAlignment="1">
      <alignment wrapText="1"/>
    </xf>
    <xf numFmtId="0" fontId="17" fillId="3" borderId="0" xfId="0" applyFont="1" applyFill="1" applyAlignment="1">
      <alignment wrapText="1"/>
    </xf>
    <xf numFmtId="0" fontId="1" fillId="2" borderId="1" xfId="0" applyFont="1" applyFill="1" applyBorder="1" applyAlignment="1">
      <alignment horizontal="left" wrapText="1"/>
    </xf>
    <xf numFmtId="0" fontId="2" fillId="0" borderId="11" xfId="2" applyFont="1" applyBorder="1"/>
    <xf numFmtId="3" fontId="2" fillId="5" borderId="7" xfId="0" applyNumberFormat="1" applyFont="1" applyFill="1" applyBorder="1"/>
    <xf numFmtId="3" fontId="2" fillId="5" borderId="8" xfId="0" applyNumberFormat="1" applyFont="1" applyFill="1" applyBorder="1"/>
    <xf numFmtId="0" fontId="6" fillId="0" borderId="11" xfId="0" applyFont="1" applyBorder="1" applyAlignment="1">
      <alignment wrapText="1"/>
    </xf>
    <xf numFmtId="0" fontId="2" fillId="12" borderId="11" xfId="0" applyFont="1" applyFill="1" applyBorder="1" applyAlignment="1">
      <alignment wrapText="1"/>
    </xf>
    <xf numFmtId="3" fontId="2" fillId="12" borderId="7" xfId="0" applyNumberFormat="1" applyFont="1" applyFill="1" applyBorder="1"/>
    <xf numFmtId="3" fontId="2" fillId="12" borderId="8" xfId="0" applyNumberFormat="1" applyFont="1" applyFill="1" applyBorder="1"/>
    <xf numFmtId="0" fontId="6" fillId="0" borderId="22" xfId="0" applyFont="1" applyBorder="1" applyAlignment="1">
      <alignment wrapText="1"/>
    </xf>
    <xf numFmtId="3" fontId="5" fillId="5" borderId="23" xfId="0" applyNumberFormat="1" applyFont="1" applyFill="1" applyBorder="1"/>
    <xf numFmtId="3" fontId="5" fillId="9" borderId="23" xfId="0" applyNumberFormat="1" applyFont="1" applyFill="1" applyBorder="1"/>
    <xf numFmtId="3" fontId="5" fillId="9" borderId="24" xfId="0" applyNumberFormat="1" applyFont="1" applyFill="1" applyBorder="1"/>
    <xf numFmtId="0" fontId="18" fillId="0" borderId="25" xfId="0" applyFont="1" applyBorder="1"/>
    <xf numFmtId="3" fontId="19" fillId="0" borderId="0" xfId="0" applyNumberFormat="1" applyFont="1"/>
    <xf numFmtId="0" fontId="2" fillId="0" borderId="11" xfId="2" applyFont="1" applyBorder="1" applyAlignment="1">
      <alignment wrapText="1"/>
    </xf>
    <xf numFmtId="0" fontId="0" fillId="9" borderId="7" xfId="0" applyFill="1" applyBorder="1"/>
    <xf numFmtId="3" fontId="0" fillId="0" borderId="7" xfId="0" applyNumberFormat="1" applyBorder="1"/>
  </cellXfs>
  <cellStyles count="3">
    <cellStyle name="Normaallaad" xfId="0" builtinId="0"/>
    <cellStyle name="Normal_Sheet1" xfId="1" xr:uid="{4525FD18-1DB5-43F1-9CC3-AD47CD8D5055}"/>
    <cellStyle name="Normal_Sheet1 2" xfId="2" xr:uid="{8C4A0A75-6D87-4543-AE47-EDB5DEC8506E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FAILID-SM\folder_sync$\Ly.Korotejev-Piir\Desktop\Eelarve%202025\EA%20strateegia%20vorm%20selgitustega%202025_0%2006.08.25.xls" TargetMode="External"/><Relationship Id="rId1" Type="http://schemas.openxmlformats.org/officeDocument/2006/relationships/externalLinkPath" Target="EA%20strateegia%20vorm%20selgitustega%202025_0%2006.08.2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elarvearuanne"/>
      <sheetName val="Strateegia vorm KOV"/>
      <sheetName val="Strateegia vorm valdkonniti"/>
      <sheetName val="Strateegia vorm sõltuv üksus"/>
      <sheetName val="Strateegia vorm arvestusüksus"/>
    </sheetNames>
    <sheetDataSet>
      <sheetData sheetId="0">
        <row r="7">
          <cell r="D7">
            <v>10144000</v>
          </cell>
          <cell r="H7">
            <v>9519328.5099999998</v>
          </cell>
        </row>
        <row r="8">
          <cell r="D8">
            <v>9650000</v>
          </cell>
          <cell r="H8">
            <v>9174130.6500000004</v>
          </cell>
        </row>
        <row r="9">
          <cell r="D9">
            <v>494000</v>
          </cell>
          <cell r="H9">
            <v>345197.86</v>
          </cell>
        </row>
        <row r="14">
          <cell r="D14">
            <v>870718</v>
          </cell>
          <cell r="H14">
            <v>768399.7</v>
          </cell>
        </row>
        <row r="16">
          <cell r="D16">
            <v>569084</v>
          </cell>
          <cell r="H16">
            <v>559555</v>
          </cell>
        </row>
        <row r="17">
          <cell r="D17">
            <v>3332141</v>
          </cell>
          <cell r="H17">
            <v>3307837</v>
          </cell>
        </row>
        <row r="18">
          <cell r="D18">
            <v>269707</v>
          </cell>
          <cell r="H18">
            <v>425369.99</v>
          </cell>
        </row>
        <row r="19">
          <cell r="D19">
            <v>400000</v>
          </cell>
          <cell r="H19">
            <v>284574.93</v>
          </cell>
        </row>
        <row r="25">
          <cell r="D25">
            <v>-1156380</v>
          </cell>
          <cell r="H25">
            <v>-1156153.53</v>
          </cell>
        </row>
        <row r="31">
          <cell r="D31">
            <v>-8760579</v>
          </cell>
          <cell r="H31">
            <v>-8573672.2100000009</v>
          </cell>
        </row>
        <row r="32">
          <cell r="D32">
            <v>-4453685</v>
          </cell>
          <cell r="H32">
            <v>-4372982.28</v>
          </cell>
        </row>
        <row r="33">
          <cell r="D33">
            <v>-22435</v>
          </cell>
          <cell r="H33">
            <v>-7301.9399999999796</v>
          </cell>
        </row>
        <row r="37">
          <cell r="D37">
            <v>-7572451</v>
          </cell>
          <cell r="H37">
            <v>-986180.63</v>
          </cell>
        </row>
        <row r="38">
          <cell r="D38">
            <v>3219401</v>
          </cell>
          <cell r="H38">
            <v>219667.06</v>
          </cell>
        </row>
        <row r="39">
          <cell r="D39">
            <v>-108000</v>
          </cell>
          <cell r="H39">
            <v>-64924.160000000003</v>
          </cell>
        </row>
        <row r="46">
          <cell r="D46">
            <v>15000</v>
          </cell>
          <cell r="H46">
            <v>8314.42</v>
          </cell>
        </row>
        <row r="47">
          <cell r="D47">
            <v>-423000</v>
          </cell>
          <cell r="H47">
            <v>-369719.84</v>
          </cell>
        </row>
        <row r="50">
          <cell r="D50">
            <v>4000000</v>
          </cell>
          <cell r="H50">
            <v>785000</v>
          </cell>
        </row>
        <row r="51">
          <cell r="D51">
            <v>-650000</v>
          </cell>
          <cell r="H51">
            <v>-442596.67</v>
          </cell>
        </row>
        <row r="52">
          <cell r="D52">
            <v>-326479</v>
          </cell>
          <cell r="H52">
            <v>-204936.01</v>
          </cell>
        </row>
        <row r="53">
          <cell r="H53">
            <v>-109451.359999999</v>
          </cell>
        </row>
        <row r="156">
          <cell r="H156">
            <v>7793948.0100000007</v>
          </cell>
        </row>
        <row r="158">
          <cell r="H158">
            <v>738406.9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46709-87AF-463B-A6C6-755C33A1F1B0}">
  <dimension ref="A1:G132"/>
  <sheetViews>
    <sheetView tabSelected="1" zoomScaleNormal="100" workbookViewId="0">
      <pane xSplit="1" ySplit="1" topLeftCell="B2" activePane="bottomRight" state="frozen"/>
      <selection pane="topRight" activeCell="B1" sqref="B1"/>
      <selection pane="bottomLeft" activeCell="A4" sqref="A4"/>
      <selection pane="bottomRight" activeCell="B42" sqref="B42"/>
    </sheetView>
  </sheetViews>
  <sheetFormatPr defaultRowHeight="12.75"/>
  <cols>
    <col min="1" max="1" width="47.28515625" customWidth="1"/>
    <col min="2" max="2" width="10.85546875" customWidth="1"/>
    <col min="3" max="3" width="13.140625" customWidth="1"/>
    <col min="4" max="4" width="11.7109375" customWidth="1"/>
    <col min="5" max="5" width="10.5703125" customWidth="1"/>
    <col min="6" max="6" width="10.85546875" customWidth="1"/>
    <col min="7" max="7" width="11.28515625" customWidth="1"/>
    <col min="249" max="249" width="47.28515625" customWidth="1"/>
    <col min="250" max="250" width="10.85546875" customWidth="1"/>
    <col min="251" max="251" width="13.140625" customWidth="1"/>
    <col min="252" max="252" width="11.7109375" customWidth="1"/>
    <col min="253" max="253" width="10.5703125" customWidth="1"/>
    <col min="254" max="254" width="10.85546875" customWidth="1"/>
    <col min="255" max="256" width="11.28515625" customWidth="1"/>
    <col min="257" max="257" width="12.140625" customWidth="1"/>
    <col min="258" max="258" width="19.140625" customWidth="1"/>
    <col min="263" max="263" width="51" customWidth="1"/>
    <col min="505" max="505" width="47.28515625" customWidth="1"/>
    <col min="506" max="506" width="10.85546875" customWidth="1"/>
    <col min="507" max="507" width="13.140625" customWidth="1"/>
    <col min="508" max="508" width="11.7109375" customWidth="1"/>
    <col min="509" max="509" width="10.5703125" customWidth="1"/>
    <col min="510" max="510" width="10.85546875" customWidth="1"/>
    <col min="511" max="512" width="11.28515625" customWidth="1"/>
    <col min="513" max="513" width="12.140625" customWidth="1"/>
    <col min="514" max="514" width="19.140625" customWidth="1"/>
    <col min="519" max="519" width="51" customWidth="1"/>
    <col min="761" max="761" width="47.28515625" customWidth="1"/>
    <col min="762" max="762" width="10.85546875" customWidth="1"/>
    <col min="763" max="763" width="13.140625" customWidth="1"/>
    <col min="764" max="764" width="11.7109375" customWidth="1"/>
    <col min="765" max="765" width="10.5703125" customWidth="1"/>
    <col min="766" max="766" width="10.85546875" customWidth="1"/>
    <col min="767" max="768" width="11.28515625" customWidth="1"/>
    <col min="769" max="769" width="12.140625" customWidth="1"/>
    <col min="770" max="770" width="19.140625" customWidth="1"/>
    <col min="775" max="775" width="51" customWidth="1"/>
    <col min="1017" max="1017" width="47.28515625" customWidth="1"/>
    <col min="1018" max="1018" width="10.85546875" customWidth="1"/>
    <col min="1019" max="1019" width="13.140625" customWidth="1"/>
    <col min="1020" max="1020" width="11.7109375" customWidth="1"/>
    <col min="1021" max="1021" width="10.5703125" customWidth="1"/>
    <col min="1022" max="1022" width="10.85546875" customWidth="1"/>
    <col min="1023" max="1024" width="11.28515625" customWidth="1"/>
    <col min="1025" max="1025" width="12.140625" customWidth="1"/>
    <col min="1026" max="1026" width="19.140625" customWidth="1"/>
    <col min="1031" max="1031" width="51" customWidth="1"/>
    <col min="1273" max="1273" width="47.28515625" customWidth="1"/>
    <col min="1274" max="1274" width="10.85546875" customWidth="1"/>
    <col min="1275" max="1275" width="13.140625" customWidth="1"/>
    <col min="1276" max="1276" width="11.7109375" customWidth="1"/>
    <col min="1277" max="1277" width="10.5703125" customWidth="1"/>
    <col min="1278" max="1278" width="10.85546875" customWidth="1"/>
    <col min="1279" max="1280" width="11.28515625" customWidth="1"/>
    <col min="1281" max="1281" width="12.140625" customWidth="1"/>
    <col min="1282" max="1282" width="19.140625" customWidth="1"/>
    <col min="1287" max="1287" width="51" customWidth="1"/>
    <col min="1529" max="1529" width="47.28515625" customWidth="1"/>
    <col min="1530" max="1530" width="10.85546875" customWidth="1"/>
    <col min="1531" max="1531" width="13.140625" customWidth="1"/>
    <col min="1532" max="1532" width="11.7109375" customWidth="1"/>
    <col min="1533" max="1533" width="10.5703125" customWidth="1"/>
    <col min="1534" max="1534" width="10.85546875" customWidth="1"/>
    <col min="1535" max="1536" width="11.28515625" customWidth="1"/>
    <col min="1537" max="1537" width="12.140625" customWidth="1"/>
    <col min="1538" max="1538" width="19.140625" customWidth="1"/>
    <col min="1543" max="1543" width="51" customWidth="1"/>
    <col min="1785" max="1785" width="47.28515625" customWidth="1"/>
    <col min="1786" max="1786" width="10.85546875" customWidth="1"/>
    <col min="1787" max="1787" width="13.140625" customWidth="1"/>
    <col min="1788" max="1788" width="11.7109375" customWidth="1"/>
    <col min="1789" max="1789" width="10.5703125" customWidth="1"/>
    <col min="1790" max="1790" width="10.85546875" customWidth="1"/>
    <col min="1791" max="1792" width="11.28515625" customWidth="1"/>
    <col min="1793" max="1793" width="12.140625" customWidth="1"/>
    <col min="1794" max="1794" width="19.140625" customWidth="1"/>
    <col min="1799" max="1799" width="51" customWidth="1"/>
    <col min="2041" max="2041" width="47.28515625" customWidth="1"/>
    <col min="2042" max="2042" width="10.85546875" customWidth="1"/>
    <col min="2043" max="2043" width="13.140625" customWidth="1"/>
    <col min="2044" max="2044" width="11.7109375" customWidth="1"/>
    <col min="2045" max="2045" width="10.5703125" customWidth="1"/>
    <col min="2046" max="2046" width="10.85546875" customWidth="1"/>
    <col min="2047" max="2048" width="11.28515625" customWidth="1"/>
    <col min="2049" max="2049" width="12.140625" customWidth="1"/>
    <col min="2050" max="2050" width="19.140625" customWidth="1"/>
    <col min="2055" max="2055" width="51" customWidth="1"/>
    <col min="2297" max="2297" width="47.28515625" customWidth="1"/>
    <col min="2298" max="2298" width="10.85546875" customWidth="1"/>
    <col min="2299" max="2299" width="13.140625" customWidth="1"/>
    <col min="2300" max="2300" width="11.7109375" customWidth="1"/>
    <col min="2301" max="2301" width="10.5703125" customWidth="1"/>
    <col min="2302" max="2302" width="10.85546875" customWidth="1"/>
    <col min="2303" max="2304" width="11.28515625" customWidth="1"/>
    <col min="2305" max="2305" width="12.140625" customWidth="1"/>
    <col min="2306" max="2306" width="19.140625" customWidth="1"/>
    <col min="2311" max="2311" width="51" customWidth="1"/>
    <col min="2553" max="2553" width="47.28515625" customWidth="1"/>
    <col min="2554" max="2554" width="10.85546875" customWidth="1"/>
    <col min="2555" max="2555" width="13.140625" customWidth="1"/>
    <col min="2556" max="2556" width="11.7109375" customWidth="1"/>
    <col min="2557" max="2557" width="10.5703125" customWidth="1"/>
    <col min="2558" max="2558" width="10.85546875" customWidth="1"/>
    <col min="2559" max="2560" width="11.28515625" customWidth="1"/>
    <col min="2561" max="2561" width="12.140625" customWidth="1"/>
    <col min="2562" max="2562" width="19.140625" customWidth="1"/>
    <col min="2567" max="2567" width="51" customWidth="1"/>
    <col min="2809" max="2809" width="47.28515625" customWidth="1"/>
    <col min="2810" max="2810" width="10.85546875" customWidth="1"/>
    <col min="2811" max="2811" width="13.140625" customWidth="1"/>
    <col min="2812" max="2812" width="11.7109375" customWidth="1"/>
    <col min="2813" max="2813" width="10.5703125" customWidth="1"/>
    <col min="2814" max="2814" width="10.85546875" customWidth="1"/>
    <col min="2815" max="2816" width="11.28515625" customWidth="1"/>
    <col min="2817" max="2817" width="12.140625" customWidth="1"/>
    <col min="2818" max="2818" width="19.140625" customWidth="1"/>
    <col min="2823" max="2823" width="51" customWidth="1"/>
    <col min="3065" max="3065" width="47.28515625" customWidth="1"/>
    <col min="3066" max="3066" width="10.85546875" customWidth="1"/>
    <col min="3067" max="3067" width="13.140625" customWidth="1"/>
    <col min="3068" max="3068" width="11.7109375" customWidth="1"/>
    <col min="3069" max="3069" width="10.5703125" customWidth="1"/>
    <col min="3070" max="3070" width="10.85546875" customWidth="1"/>
    <col min="3071" max="3072" width="11.28515625" customWidth="1"/>
    <col min="3073" max="3073" width="12.140625" customWidth="1"/>
    <col min="3074" max="3074" width="19.140625" customWidth="1"/>
    <col min="3079" max="3079" width="51" customWidth="1"/>
    <col min="3321" max="3321" width="47.28515625" customWidth="1"/>
    <col min="3322" max="3322" width="10.85546875" customWidth="1"/>
    <col min="3323" max="3323" width="13.140625" customWidth="1"/>
    <col min="3324" max="3324" width="11.7109375" customWidth="1"/>
    <col min="3325" max="3325" width="10.5703125" customWidth="1"/>
    <col min="3326" max="3326" width="10.85546875" customWidth="1"/>
    <col min="3327" max="3328" width="11.28515625" customWidth="1"/>
    <col min="3329" max="3329" width="12.140625" customWidth="1"/>
    <col min="3330" max="3330" width="19.140625" customWidth="1"/>
    <col min="3335" max="3335" width="51" customWidth="1"/>
    <col min="3577" max="3577" width="47.28515625" customWidth="1"/>
    <col min="3578" max="3578" width="10.85546875" customWidth="1"/>
    <col min="3579" max="3579" width="13.140625" customWidth="1"/>
    <col min="3580" max="3580" width="11.7109375" customWidth="1"/>
    <col min="3581" max="3581" width="10.5703125" customWidth="1"/>
    <col min="3582" max="3582" width="10.85546875" customWidth="1"/>
    <col min="3583" max="3584" width="11.28515625" customWidth="1"/>
    <col min="3585" max="3585" width="12.140625" customWidth="1"/>
    <col min="3586" max="3586" width="19.140625" customWidth="1"/>
    <col min="3591" max="3591" width="51" customWidth="1"/>
    <col min="3833" max="3833" width="47.28515625" customWidth="1"/>
    <col min="3834" max="3834" width="10.85546875" customWidth="1"/>
    <col min="3835" max="3835" width="13.140625" customWidth="1"/>
    <col min="3836" max="3836" width="11.7109375" customWidth="1"/>
    <col min="3837" max="3837" width="10.5703125" customWidth="1"/>
    <col min="3838" max="3838" width="10.85546875" customWidth="1"/>
    <col min="3839" max="3840" width="11.28515625" customWidth="1"/>
    <col min="3841" max="3841" width="12.140625" customWidth="1"/>
    <col min="3842" max="3842" width="19.140625" customWidth="1"/>
    <col min="3847" max="3847" width="51" customWidth="1"/>
    <col min="4089" max="4089" width="47.28515625" customWidth="1"/>
    <col min="4090" max="4090" width="10.85546875" customWidth="1"/>
    <col min="4091" max="4091" width="13.140625" customWidth="1"/>
    <col min="4092" max="4092" width="11.7109375" customWidth="1"/>
    <col min="4093" max="4093" width="10.5703125" customWidth="1"/>
    <col min="4094" max="4094" width="10.85546875" customWidth="1"/>
    <col min="4095" max="4096" width="11.28515625" customWidth="1"/>
    <col min="4097" max="4097" width="12.140625" customWidth="1"/>
    <col min="4098" max="4098" width="19.140625" customWidth="1"/>
    <col min="4103" max="4103" width="51" customWidth="1"/>
    <col min="4345" max="4345" width="47.28515625" customWidth="1"/>
    <col min="4346" max="4346" width="10.85546875" customWidth="1"/>
    <col min="4347" max="4347" width="13.140625" customWidth="1"/>
    <col min="4348" max="4348" width="11.7109375" customWidth="1"/>
    <col min="4349" max="4349" width="10.5703125" customWidth="1"/>
    <col min="4350" max="4350" width="10.85546875" customWidth="1"/>
    <col min="4351" max="4352" width="11.28515625" customWidth="1"/>
    <col min="4353" max="4353" width="12.140625" customWidth="1"/>
    <col min="4354" max="4354" width="19.140625" customWidth="1"/>
    <col min="4359" max="4359" width="51" customWidth="1"/>
    <col min="4601" max="4601" width="47.28515625" customWidth="1"/>
    <col min="4602" max="4602" width="10.85546875" customWidth="1"/>
    <col min="4603" max="4603" width="13.140625" customWidth="1"/>
    <col min="4604" max="4604" width="11.7109375" customWidth="1"/>
    <col min="4605" max="4605" width="10.5703125" customWidth="1"/>
    <col min="4606" max="4606" width="10.85546875" customWidth="1"/>
    <col min="4607" max="4608" width="11.28515625" customWidth="1"/>
    <col min="4609" max="4609" width="12.140625" customWidth="1"/>
    <col min="4610" max="4610" width="19.140625" customWidth="1"/>
    <col min="4615" max="4615" width="51" customWidth="1"/>
    <col min="4857" max="4857" width="47.28515625" customWidth="1"/>
    <col min="4858" max="4858" width="10.85546875" customWidth="1"/>
    <col min="4859" max="4859" width="13.140625" customWidth="1"/>
    <col min="4860" max="4860" width="11.7109375" customWidth="1"/>
    <col min="4861" max="4861" width="10.5703125" customWidth="1"/>
    <col min="4862" max="4862" width="10.85546875" customWidth="1"/>
    <col min="4863" max="4864" width="11.28515625" customWidth="1"/>
    <col min="4865" max="4865" width="12.140625" customWidth="1"/>
    <col min="4866" max="4866" width="19.140625" customWidth="1"/>
    <col min="4871" max="4871" width="51" customWidth="1"/>
    <col min="5113" max="5113" width="47.28515625" customWidth="1"/>
    <col min="5114" max="5114" width="10.85546875" customWidth="1"/>
    <col min="5115" max="5115" width="13.140625" customWidth="1"/>
    <col min="5116" max="5116" width="11.7109375" customWidth="1"/>
    <col min="5117" max="5117" width="10.5703125" customWidth="1"/>
    <col min="5118" max="5118" width="10.85546875" customWidth="1"/>
    <col min="5119" max="5120" width="11.28515625" customWidth="1"/>
    <col min="5121" max="5121" width="12.140625" customWidth="1"/>
    <col min="5122" max="5122" width="19.140625" customWidth="1"/>
    <col min="5127" max="5127" width="51" customWidth="1"/>
    <col min="5369" max="5369" width="47.28515625" customWidth="1"/>
    <col min="5370" max="5370" width="10.85546875" customWidth="1"/>
    <col min="5371" max="5371" width="13.140625" customWidth="1"/>
    <col min="5372" max="5372" width="11.7109375" customWidth="1"/>
    <col min="5373" max="5373" width="10.5703125" customWidth="1"/>
    <col min="5374" max="5374" width="10.85546875" customWidth="1"/>
    <col min="5375" max="5376" width="11.28515625" customWidth="1"/>
    <col min="5377" max="5377" width="12.140625" customWidth="1"/>
    <col min="5378" max="5378" width="19.140625" customWidth="1"/>
    <col min="5383" max="5383" width="51" customWidth="1"/>
    <col min="5625" max="5625" width="47.28515625" customWidth="1"/>
    <col min="5626" max="5626" width="10.85546875" customWidth="1"/>
    <col min="5627" max="5627" width="13.140625" customWidth="1"/>
    <col min="5628" max="5628" width="11.7109375" customWidth="1"/>
    <col min="5629" max="5629" width="10.5703125" customWidth="1"/>
    <col min="5630" max="5630" width="10.85546875" customWidth="1"/>
    <col min="5631" max="5632" width="11.28515625" customWidth="1"/>
    <col min="5633" max="5633" width="12.140625" customWidth="1"/>
    <col min="5634" max="5634" width="19.140625" customWidth="1"/>
    <col min="5639" max="5639" width="51" customWidth="1"/>
    <col min="5881" max="5881" width="47.28515625" customWidth="1"/>
    <col min="5882" max="5882" width="10.85546875" customWidth="1"/>
    <col min="5883" max="5883" width="13.140625" customWidth="1"/>
    <col min="5884" max="5884" width="11.7109375" customWidth="1"/>
    <col min="5885" max="5885" width="10.5703125" customWidth="1"/>
    <col min="5886" max="5886" width="10.85546875" customWidth="1"/>
    <col min="5887" max="5888" width="11.28515625" customWidth="1"/>
    <col min="5889" max="5889" width="12.140625" customWidth="1"/>
    <col min="5890" max="5890" width="19.140625" customWidth="1"/>
    <col min="5895" max="5895" width="51" customWidth="1"/>
    <col min="6137" max="6137" width="47.28515625" customWidth="1"/>
    <col min="6138" max="6138" width="10.85546875" customWidth="1"/>
    <col min="6139" max="6139" width="13.140625" customWidth="1"/>
    <col min="6140" max="6140" width="11.7109375" customWidth="1"/>
    <col min="6141" max="6141" width="10.5703125" customWidth="1"/>
    <col min="6142" max="6142" width="10.85546875" customWidth="1"/>
    <col min="6143" max="6144" width="11.28515625" customWidth="1"/>
    <col min="6145" max="6145" width="12.140625" customWidth="1"/>
    <col min="6146" max="6146" width="19.140625" customWidth="1"/>
    <col min="6151" max="6151" width="51" customWidth="1"/>
    <col min="6393" max="6393" width="47.28515625" customWidth="1"/>
    <col min="6394" max="6394" width="10.85546875" customWidth="1"/>
    <col min="6395" max="6395" width="13.140625" customWidth="1"/>
    <col min="6396" max="6396" width="11.7109375" customWidth="1"/>
    <col min="6397" max="6397" width="10.5703125" customWidth="1"/>
    <col min="6398" max="6398" width="10.85546875" customWidth="1"/>
    <col min="6399" max="6400" width="11.28515625" customWidth="1"/>
    <col min="6401" max="6401" width="12.140625" customWidth="1"/>
    <col min="6402" max="6402" width="19.140625" customWidth="1"/>
    <col min="6407" max="6407" width="51" customWidth="1"/>
    <col min="6649" max="6649" width="47.28515625" customWidth="1"/>
    <col min="6650" max="6650" width="10.85546875" customWidth="1"/>
    <col min="6651" max="6651" width="13.140625" customWidth="1"/>
    <col min="6652" max="6652" width="11.7109375" customWidth="1"/>
    <col min="6653" max="6653" width="10.5703125" customWidth="1"/>
    <col min="6654" max="6654" width="10.85546875" customWidth="1"/>
    <col min="6655" max="6656" width="11.28515625" customWidth="1"/>
    <col min="6657" max="6657" width="12.140625" customWidth="1"/>
    <col min="6658" max="6658" width="19.140625" customWidth="1"/>
    <col min="6663" max="6663" width="51" customWidth="1"/>
    <col min="6905" max="6905" width="47.28515625" customWidth="1"/>
    <col min="6906" max="6906" width="10.85546875" customWidth="1"/>
    <col min="6907" max="6907" width="13.140625" customWidth="1"/>
    <col min="6908" max="6908" width="11.7109375" customWidth="1"/>
    <col min="6909" max="6909" width="10.5703125" customWidth="1"/>
    <col min="6910" max="6910" width="10.85546875" customWidth="1"/>
    <col min="6911" max="6912" width="11.28515625" customWidth="1"/>
    <col min="6913" max="6913" width="12.140625" customWidth="1"/>
    <col min="6914" max="6914" width="19.140625" customWidth="1"/>
    <col min="6919" max="6919" width="51" customWidth="1"/>
    <col min="7161" max="7161" width="47.28515625" customWidth="1"/>
    <col min="7162" max="7162" width="10.85546875" customWidth="1"/>
    <col min="7163" max="7163" width="13.140625" customWidth="1"/>
    <col min="7164" max="7164" width="11.7109375" customWidth="1"/>
    <col min="7165" max="7165" width="10.5703125" customWidth="1"/>
    <col min="7166" max="7166" width="10.85546875" customWidth="1"/>
    <col min="7167" max="7168" width="11.28515625" customWidth="1"/>
    <col min="7169" max="7169" width="12.140625" customWidth="1"/>
    <col min="7170" max="7170" width="19.140625" customWidth="1"/>
    <col min="7175" max="7175" width="51" customWidth="1"/>
    <col min="7417" max="7417" width="47.28515625" customWidth="1"/>
    <col min="7418" max="7418" width="10.85546875" customWidth="1"/>
    <col min="7419" max="7419" width="13.140625" customWidth="1"/>
    <col min="7420" max="7420" width="11.7109375" customWidth="1"/>
    <col min="7421" max="7421" width="10.5703125" customWidth="1"/>
    <col min="7422" max="7422" width="10.85546875" customWidth="1"/>
    <col min="7423" max="7424" width="11.28515625" customWidth="1"/>
    <col min="7425" max="7425" width="12.140625" customWidth="1"/>
    <col min="7426" max="7426" width="19.140625" customWidth="1"/>
    <col min="7431" max="7431" width="51" customWidth="1"/>
    <col min="7673" max="7673" width="47.28515625" customWidth="1"/>
    <col min="7674" max="7674" width="10.85546875" customWidth="1"/>
    <col min="7675" max="7675" width="13.140625" customWidth="1"/>
    <col min="7676" max="7676" width="11.7109375" customWidth="1"/>
    <col min="7677" max="7677" width="10.5703125" customWidth="1"/>
    <col min="7678" max="7678" width="10.85546875" customWidth="1"/>
    <col min="7679" max="7680" width="11.28515625" customWidth="1"/>
    <col min="7681" max="7681" width="12.140625" customWidth="1"/>
    <col min="7682" max="7682" width="19.140625" customWidth="1"/>
    <col min="7687" max="7687" width="51" customWidth="1"/>
    <col min="7929" max="7929" width="47.28515625" customWidth="1"/>
    <col min="7930" max="7930" width="10.85546875" customWidth="1"/>
    <col min="7931" max="7931" width="13.140625" customWidth="1"/>
    <col min="7932" max="7932" width="11.7109375" customWidth="1"/>
    <col min="7933" max="7933" width="10.5703125" customWidth="1"/>
    <col min="7934" max="7934" width="10.85546875" customWidth="1"/>
    <col min="7935" max="7936" width="11.28515625" customWidth="1"/>
    <col min="7937" max="7937" width="12.140625" customWidth="1"/>
    <col min="7938" max="7938" width="19.140625" customWidth="1"/>
    <col min="7943" max="7943" width="51" customWidth="1"/>
    <col min="8185" max="8185" width="47.28515625" customWidth="1"/>
    <col min="8186" max="8186" width="10.85546875" customWidth="1"/>
    <col min="8187" max="8187" width="13.140625" customWidth="1"/>
    <col min="8188" max="8188" width="11.7109375" customWidth="1"/>
    <col min="8189" max="8189" width="10.5703125" customWidth="1"/>
    <col min="8190" max="8190" width="10.85546875" customWidth="1"/>
    <col min="8191" max="8192" width="11.28515625" customWidth="1"/>
    <col min="8193" max="8193" width="12.140625" customWidth="1"/>
    <col min="8194" max="8194" width="19.140625" customWidth="1"/>
    <col min="8199" max="8199" width="51" customWidth="1"/>
    <col min="8441" max="8441" width="47.28515625" customWidth="1"/>
    <col min="8442" max="8442" width="10.85546875" customWidth="1"/>
    <col min="8443" max="8443" width="13.140625" customWidth="1"/>
    <col min="8444" max="8444" width="11.7109375" customWidth="1"/>
    <col min="8445" max="8445" width="10.5703125" customWidth="1"/>
    <col min="8446" max="8446" width="10.85546875" customWidth="1"/>
    <col min="8447" max="8448" width="11.28515625" customWidth="1"/>
    <col min="8449" max="8449" width="12.140625" customWidth="1"/>
    <col min="8450" max="8450" width="19.140625" customWidth="1"/>
    <col min="8455" max="8455" width="51" customWidth="1"/>
    <col min="8697" max="8697" width="47.28515625" customWidth="1"/>
    <col min="8698" max="8698" width="10.85546875" customWidth="1"/>
    <col min="8699" max="8699" width="13.140625" customWidth="1"/>
    <col min="8700" max="8700" width="11.7109375" customWidth="1"/>
    <col min="8701" max="8701" width="10.5703125" customWidth="1"/>
    <col min="8702" max="8702" width="10.85546875" customWidth="1"/>
    <col min="8703" max="8704" width="11.28515625" customWidth="1"/>
    <col min="8705" max="8705" width="12.140625" customWidth="1"/>
    <col min="8706" max="8706" width="19.140625" customWidth="1"/>
    <col min="8711" max="8711" width="51" customWidth="1"/>
    <col min="8953" max="8953" width="47.28515625" customWidth="1"/>
    <col min="8954" max="8954" width="10.85546875" customWidth="1"/>
    <col min="8955" max="8955" width="13.140625" customWidth="1"/>
    <col min="8956" max="8956" width="11.7109375" customWidth="1"/>
    <col min="8957" max="8957" width="10.5703125" customWidth="1"/>
    <col min="8958" max="8958" width="10.85546875" customWidth="1"/>
    <col min="8959" max="8960" width="11.28515625" customWidth="1"/>
    <col min="8961" max="8961" width="12.140625" customWidth="1"/>
    <col min="8962" max="8962" width="19.140625" customWidth="1"/>
    <col min="8967" max="8967" width="51" customWidth="1"/>
    <col min="9209" max="9209" width="47.28515625" customWidth="1"/>
    <col min="9210" max="9210" width="10.85546875" customWidth="1"/>
    <col min="9211" max="9211" width="13.140625" customWidth="1"/>
    <col min="9212" max="9212" width="11.7109375" customWidth="1"/>
    <col min="9213" max="9213" width="10.5703125" customWidth="1"/>
    <col min="9214" max="9214" width="10.85546875" customWidth="1"/>
    <col min="9215" max="9216" width="11.28515625" customWidth="1"/>
    <col min="9217" max="9217" width="12.140625" customWidth="1"/>
    <col min="9218" max="9218" width="19.140625" customWidth="1"/>
    <col min="9223" max="9223" width="51" customWidth="1"/>
    <col min="9465" max="9465" width="47.28515625" customWidth="1"/>
    <col min="9466" max="9466" width="10.85546875" customWidth="1"/>
    <col min="9467" max="9467" width="13.140625" customWidth="1"/>
    <col min="9468" max="9468" width="11.7109375" customWidth="1"/>
    <col min="9469" max="9469" width="10.5703125" customWidth="1"/>
    <col min="9470" max="9470" width="10.85546875" customWidth="1"/>
    <col min="9471" max="9472" width="11.28515625" customWidth="1"/>
    <col min="9473" max="9473" width="12.140625" customWidth="1"/>
    <col min="9474" max="9474" width="19.140625" customWidth="1"/>
    <col min="9479" max="9479" width="51" customWidth="1"/>
    <col min="9721" max="9721" width="47.28515625" customWidth="1"/>
    <col min="9722" max="9722" width="10.85546875" customWidth="1"/>
    <col min="9723" max="9723" width="13.140625" customWidth="1"/>
    <col min="9724" max="9724" width="11.7109375" customWidth="1"/>
    <col min="9725" max="9725" width="10.5703125" customWidth="1"/>
    <col min="9726" max="9726" width="10.85546875" customWidth="1"/>
    <col min="9727" max="9728" width="11.28515625" customWidth="1"/>
    <col min="9729" max="9729" width="12.140625" customWidth="1"/>
    <col min="9730" max="9730" width="19.140625" customWidth="1"/>
    <col min="9735" max="9735" width="51" customWidth="1"/>
    <col min="9977" max="9977" width="47.28515625" customWidth="1"/>
    <col min="9978" max="9978" width="10.85546875" customWidth="1"/>
    <col min="9979" max="9979" width="13.140625" customWidth="1"/>
    <col min="9980" max="9980" width="11.7109375" customWidth="1"/>
    <col min="9981" max="9981" width="10.5703125" customWidth="1"/>
    <col min="9982" max="9982" width="10.85546875" customWidth="1"/>
    <col min="9983" max="9984" width="11.28515625" customWidth="1"/>
    <col min="9985" max="9985" width="12.140625" customWidth="1"/>
    <col min="9986" max="9986" width="19.140625" customWidth="1"/>
    <col min="9991" max="9991" width="51" customWidth="1"/>
    <col min="10233" max="10233" width="47.28515625" customWidth="1"/>
    <col min="10234" max="10234" width="10.85546875" customWidth="1"/>
    <col min="10235" max="10235" width="13.140625" customWidth="1"/>
    <col min="10236" max="10236" width="11.7109375" customWidth="1"/>
    <col min="10237" max="10237" width="10.5703125" customWidth="1"/>
    <col min="10238" max="10238" width="10.85546875" customWidth="1"/>
    <col min="10239" max="10240" width="11.28515625" customWidth="1"/>
    <col min="10241" max="10241" width="12.140625" customWidth="1"/>
    <col min="10242" max="10242" width="19.140625" customWidth="1"/>
    <col min="10247" max="10247" width="51" customWidth="1"/>
    <col min="10489" max="10489" width="47.28515625" customWidth="1"/>
    <col min="10490" max="10490" width="10.85546875" customWidth="1"/>
    <col min="10491" max="10491" width="13.140625" customWidth="1"/>
    <col min="10492" max="10492" width="11.7109375" customWidth="1"/>
    <col min="10493" max="10493" width="10.5703125" customWidth="1"/>
    <col min="10494" max="10494" width="10.85546875" customWidth="1"/>
    <col min="10495" max="10496" width="11.28515625" customWidth="1"/>
    <col min="10497" max="10497" width="12.140625" customWidth="1"/>
    <col min="10498" max="10498" width="19.140625" customWidth="1"/>
    <col min="10503" max="10503" width="51" customWidth="1"/>
    <col min="10745" max="10745" width="47.28515625" customWidth="1"/>
    <col min="10746" max="10746" width="10.85546875" customWidth="1"/>
    <col min="10747" max="10747" width="13.140625" customWidth="1"/>
    <col min="10748" max="10748" width="11.7109375" customWidth="1"/>
    <col min="10749" max="10749" width="10.5703125" customWidth="1"/>
    <col min="10750" max="10750" width="10.85546875" customWidth="1"/>
    <col min="10751" max="10752" width="11.28515625" customWidth="1"/>
    <col min="10753" max="10753" width="12.140625" customWidth="1"/>
    <col min="10754" max="10754" width="19.140625" customWidth="1"/>
    <col min="10759" max="10759" width="51" customWidth="1"/>
    <col min="11001" max="11001" width="47.28515625" customWidth="1"/>
    <col min="11002" max="11002" width="10.85546875" customWidth="1"/>
    <col min="11003" max="11003" width="13.140625" customWidth="1"/>
    <col min="11004" max="11004" width="11.7109375" customWidth="1"/>
    <col min="11005" max="11005" width="10.5703125" customWidth="1"/>
    <col min="11006" max="11006" width="10.85546875" customWidth="1"/>
    <col min="11007" max="11008" width="11.28515625" customWidth="1"/>
    <col min="11009" max="11009" width="12.140625" customWidth="1"/>
    <col min="11010" max="11010" width="19.140625" customWidth="1"/>
    <col min="11015" max="11015" width="51" customWidth="1"/>
    <col min="11257" max="11257" width="47.28515625" customWidth="1"/>
    <col min="11258" max="11258" width="10.85546875" customWidth="1"/>
    <col min="11259" max="11259" width="13.140625" customWidth="1"/>
    <col min="11260" max="11260" width="11.7109375" customWidth="1"/>
    <col min="11261" max="11261" width="10.5703125" customWidth="1"/>
    <col min="11262" max="11262" width="10.85546875" customWidth="1"/>
    <col min="11263" max="11264" width="11.28515625" customWidth="1"/>
    <col min="11265" max="11265" width="12.140625" customWidth="1"/>
    <col min="11266" max="11266" width="19.140625" customWidth="1"/>
    <col min="11271" max="11271" width="51" customWidth="1"/>
    <col min="11513" max="11513" width="47.28515625" customWidth="1"/>
    <col min="11514" max="11514" width="10.85546875" customWidth="1"/>
    <col min="11515" max="11515" width="13.140625" customWidth="1"/>
    <col min="11516" max="11516" width="11.7109375" customWidth="1"/>
    <col min="11517" max="11517" width="10.5703125" customWidth="1"/>
    <col min="11518" max="11518" width="10.85546875" customWidth="1"/>
    <col min="11519" max="11520" width="11.28515625" customWidth="1"/>
    <col min="11521" max="11521" width="12.140625" customWidth="1"/>
    <col min="11522" max="11522" width="19.140625" customWidth="1"/>
    <col min="11527" max="11527" width="51" customWidth="1"/>
    <col min="11769" max="11769" width="47.28515625" customWidth="1"/>
    <col min="11770" max="11770" width="10.85546875" customWidth="1"/>
    <col min="11771" max="11771" width="13.140625" customWidth="1"/>
    <col min="11772" max="11772" width="11.7109375" customWidth="1"/>
    <col min="11773" max="11773" width="10.5703125" customWidth="1"/>
    <col min="11774" max="11774" width="10.85546875" customWidth="1"/>
    <col min="11775" max="11776" width="11.28515625" customWidth="1"/>
    <col min="11777" max="11777" width="12.140625" customWidth="1"/>
    <col min="11778" max="11778" width="19.140625" customWidth="1"/>
    <col min="11783" max="11783" width="51" customWidth="1"/>
    <col min="12025" max="12025" width="47.28515625" customWidth="1"/>
    <col min="12026" max="12026" width="10.85546875" customWidth="1"/>
    <col min="12027" max="12027" width="13.140625" customWidth="1"/>
    <col min="12028" max="12028" width="11.7109375" customWidth="1"/>
    <col min="12029" max="12029" width="10.5703125" customWidth="1"/>
    <col min="12030" max="12030" width="10.85546875" customWidth="1"/>
    <col min="12031" max="12032" width="11.28515625" customWidth="1"/>
    <col min="12033" max="12033" width="12.140625" customWidth="1"/>
    <col min="12034" max="12034" width="19.140625" customWidth="1"/>
    <col min="12039" max="12039" width="51" customWidth="1"/>
    <col min="12281" max="12281" width="47.28515625" customWidth="1"/>
    <col min="12282" max="12282" width="10.85546875" customWidth="1"/>
    <col min="12283" max="12283" width="13.140625" customWidth="1"/>
    <col min="12284" max="12284" width="11.7109375" customWidth="1"/>
    <col min="12285" max="12285" width="10.5703125" customWidth="1"/>
    <col min="12286" max="12286" width="10.85546875" customWidth="1"/>
    <col min="12287" max="12288" width="11.28515625" customWidth="1"/>
    <col min="12289" max="12289" width="12.140625" customWidth="1"/>
    <col min="12290" max="12290" width="19.140625" customWidth="1"/>
    <col min="12295" max="12295" width="51" customWidth="1"/>
    <col min="12537" max="12537" width="47.28515625" customWidth="1"/>
    <col min="12538" max="12538" width="10.85546875" customWidth="1"/>
    <col min="12539" max="12539" width="13.140625" customWidth="1"/>
    <col min="12540" max="12540" width="11.7109375" customWidth="1"/>
    <col min="12541" max="12541" width="10.5703125" customWidth="1"/>
    <col min="12542" max="12542" width="10.85546875" customWidth="1"/>
    <col min="12543" max="12544" width="11.28515625" customWidth="1"/>
    <col min="12545" max="12545" width="12.140625" customWidth="1"/>
    <col min="12546" max="12546" width="19.140625" customWidth="1"/>
    <col min="12551" max="12551" width="51" customWidth="1"/>
    <col min="12793" max="12793" width="47.28515625" customWidth="1"/>
    <col min="12794" max="12794" width="10.85546875" customWidth="1"/>
    <col min="12795" max="12795" width="13.140625" customWidth="1"/>
    <col min="12796" max="12796" width="11.7109375" customWidth="1"/>
    <col min="12797" max="12797" width="10.5703125" customWidth="1"/>
    <col min="12798" max="12798" width="10.85546875" customWidth="1"/>
    <col min="12799" max="12800" width="11.28515625" customWidth="1"/>
    <col min="12801" max="12801" width="12.140625" customWidth="1"/>
    <col min="12802" max="12802" width="19.140625" customWidth="1"/>
    <col min="12807" max="12807" width="51" customWidth="1"/>
    <col min="13049" max="13049" width="47.28515625" customWidth="1"/>
    <col min="13050" max="13050" width="10.85546875" customWidth="1"/>
    <col min="13051" max="13051" width="13.140625" customWidth="1"/>
    <col min="13052" max="13052" width="11.7109375" customWidth="1"/>
    <col min="13053" max="13053" width="10.5703125" customWidth="1"/>
    <col min="13054" max="13054" width="10.85546875" customWidth="1"/>
    <col min="13055" max="13056" width="11.28515625" customWidth="1"/>
    <col min="13057" max="13057" width="12.140625" customWidth="1"/>
    <col min="13058" max="13058" width="19.140625" customWidth="1"/>
    <col min="13063" max="13063" width="51" customWidth="1"/>
    <col min="13305" max="13305" width="47.28515625" customWidth="1"/>
    <col min="13306" max="13306" width="10.85546875" customWidth="1"/>
    <col min="13307" max="13307" width="13.140625" customWidth="1"/>
    <col min="13308" max="13308" width="11.7109375" customWidth="1"/>
    <col min="13309" max="13309" width="10.5703125" customWidth="1"/>
    <col min="13310" max="13310" width="10.85546875" customWidth="1"/>
    <col min="13311" max="13312" width="11.28515625" customWidth="1"/>
    <col min="13313" max="13313" width="12.140625" customWidth="1"/>
    <col min="13314" max="13314" width="19.140625" customWidth="1"/>
    <col min="13319" max="13319" width="51" customWidth="1"/>
    <col min="13561" max="13561" width="47.28515625" customWidth="1"/>
    <col min="13562" max="13562" width="10.85546875" customWidth="1"/>
    <col min="13563" max="13563" width="13.140625" customWidth="1"/>
    <col min="13564" max="13564" width="11.7109375" customWidth="1"/>
    <col min="13565" max="13565" width="10.5703125" customWidth="1"/>
    <col min="13566" max="13566" width="10.85546875" customWidth="1"/>
    <col min="13567" max="13568" width="11.28515625" customWidth="1"/>
    <col min="13569" max="13569" width="12.140625" customWidth="1"/>
    <col min="13570" max="13570" width="19.140625" customWidth="1"/>
    <col min="13575" max="13575" width="51" customWidth="1"/>
    <col min="13817" max="13817" width="47.28515625" customWidth="1"/>
    <col min="13818" max="13818" width="10.85546875" customWidth="1"/>
    <col min="13819" max="13819" width="13.140625" customWidth="1"/>
    <col min="13820" max="13820" width="11.7109375" customWidth="1"/>
    <col min="13821" max="13821" width="10.5703125" customWidth="1"/>
    <col min="13822" max="13822" width="10.85546875" customWidth="1"/>
    <col min="13823" max="13824" width="11.28515625" customWidth="1"/>
    <col min="13825" max="13825" width="12.140625" customWidth="1"/>
    <col min="13826" max="13826" width="19.140625" customWidth="1"/>
    <col min="13831" max="13831" width="51" customWidth="1"/>
    <col min="14073" max="14073" width="47.28515625" customWidth="1"/>
    <col min="14074" max="14074" width="10.85546875" customWidth="1"/>
    <col min="14075" max="14075" width="13.140625" customWidth="1"/>
    <col min="14076" max="14076" width="11.7109375" customWidth="1"/>
    <col min="14077" max="14077" width="10.5703125" customWidth="1"/>
    <col min="14078" max="14078" width="10.85546875" customWidth="1"/>
    <col min="14079" max="14080" width="11.28515625" customWidth="1"/>
    <col min="14081" max="14081" width="12.140625" customWidth="1"/>
    <col min="14082" max="14082" width="19.140625" customWidth="1"/>
    <col min="14087" max="14087" width="51" customWidth="1"/>
    <col min="14329" max="14329" width="47.28515625" customWidth="1"/>
    <col min="14330" max="14330" width="10.85546875" customWidth="1"/>
    <col min="14331" max="14331" width="13.140625" customWidth="1"/>
    <col min="14332" max="14332" width="11.7109375" customWidth="1"/>
    <col min="14333" max="14333" width="10.5703125" customWidth="1"/>
    <col min="14334" max="14334" width="10.85546875" customWidth="1"/>
    <col min="14335" max="14336" width="11.28515625" customWidth="1"/>
    <col min="14337" max="14337" width="12.140625" customWidth="1"/>
    <col min="14338" max="14338" width="19.140625" customWidth="1"/>
    <col min="14343" max="14343" width="51" customWidth="1"/>
    <col min="14585" max="14585" width="47.28515625" customWidth="1"/>
    <col min="14586" max="14586" width="10.85546875" customWidth="1"/>
    <col min="14587" max="14587" width="13.140625" customWidth="1"/>
    <col min="14588" max="14588" width="11.7109375" customWidth="1"/>
    <col min="14589" max="14589" width="10.5703125" customWidth="1"/>
    <col min="14590" max="14590" width="10.85546875" customWidth="1"/>
    <col min="14591" max="14592" width="11.28515625" customWidth="1"/>
    <col min="14593" max="14593" width="12.140625" customWidth="1"/>
    <col min="14594" max="14594" width="19.140625" customWidth="1"/>
    <col min="14599" max="14599" width="51" customWidth="1"/>
    <col min="14841" max="14841" width="47.28515625" customWidth="1"/>
    <col min="14842" max="14842" width="10.85546875" customWidth="1"/>
    <col min="14843" max="14843" width="13.140625" customWidth="1"/>
    <col min="14844" max="14844" width="11.7109375" customWidth="1"/>
    <col min="14845" max="14845" width="10.5703125" customWidth="1"/>
    <col min="14846" max="14846" width="10.85546875" customWidth="1"/>
    <col min="14847" max="14848" width="11.28515625" customWidth="1"/>
    <col min="14849" max="14849" width="12.140625" customWidth="1"/>
    <col min="14850" max="14850" width="19.140625" customWidth="1"/>
    <col min="14855" max="14855" width="51" customWidth="1"/>
    <col min="15097" max="15097" width="47.28515625" customWidth="1"/>
    <col min="15098" max="15098" width="10.85546875" customWidth="1"/>
    <col min="15099" max="15099" width="13.140625" customWidth="1"/>
    <col min="15100" max="15100" width="11.7109375" customWidth="1"/>
    <col min="15101" max="15101" width="10.5703125" customWidth="1"/>
    <col min="15102" max="15102" width="10.85546875" customWidth="1"/>
    <col min="15103" max="15104" width="11.28515625" customWidth="1"/>
    <col min="15105" max="15105" width="12.140625" customWidth="1"/>
    <col min="15106" max="15106" width="19.140625" customWidth="1"/>
    <col min="15111" max="15111" width="51" customWidth="1"/>
    <col min="15353" max="15353" width="47.28515625" customWidth="1"/>
    <col min="15354" max="15354" width="10.85546875" customWidth="1"/>
    <col min="15355" max="15355" width="13.140625" customWidth="1"/>
    <col min="15356" max="15356" width="11.7109375" customWidth="1"/>
    <col min="15357" max="15357" width="10.5703125" customWidth="1"/>
    <col min="15358" max="15358" width="10.85546875" customWidth="1"/>
    <col min="15359" max="15360" width="11.28515625" customWidth="1"/>
    <col min="15361" max="15361" width="12.140625" customWidth="1"/>
    <col min="15362" max="15362" width="19.140625" customWidth="1"/>
    <col min="15367" max="15367" width="51" customWidth="1"/>
    <col min="15609" max="15609" width="47.28515625" customWidth="1"/>
    <col min="15610" max="15610" width="10.85546875" customWidth="1"/>
    <col min="15611" max="15611" width="13.140625" customWidth="1"/>
    <col min="15612" max="15612" width="11.7109375" customWidth="1"/>
    <col min="15613" max="15613" width="10.5703125" customWidth="1"/>
    <col min="15614" max="15614" width="10.85546875" customWidth="1"/>
    <col min="15615" max="15616" width="11.28515625" customWidth="1"/>
    <col min="15617" max="15617" width="12.140625" customWidth="1"/>
    <col min="15618" max="15618" width="19.140625" customWidth="1"/>
    <col min="15623" max="15623" width="51" customWidth="1"/>
    <col min="15865" max="15865" width="47.28515625" customWidth="1"/>
    <col min="15866" max="15866" width="10.85546875" customWidth="1"/>
    <col min="15867" max="15867" width="13.140625" customWidth="1"/>
    <col min="15868" max="15868" width="11.7109375" customWidth="1"/>
    <col min="15869" max="15869" width="10.5703125" customWidth="1"/>
    <col min="15870" max="15870" width="10.85546875" customWidth="1"/>
    <col min="15871" max="15872" width="11.28515625" customWidth="1"/>
    <col min="15873" max="15873" width="12.140625" customWidth="1"/>
    <col min="15874" max="15874" width="19.140625" customWidth="1"/>
    <col min="15879" max="15879" width="51" customWidth="1"/>
    <col min="16121" max="16121" width="47.28515625" customWidth="1"/>
    <col min="16122" max="16122" width="10.85546875" customWidth="1"/>
    <col min="16123" max="16123" width="13.140625" customWidth="1"/>
    <col min="16124" max="16124" width="11.7109375" customWidth="1"/>
    <col min="16125" max="16125" width="10.5703125" customWidth="1"/>
    <col min="16126" max="16126" width="10.85546875" customWidth="1"/>
    <col min="16127" max="16128" width="11.28515625" customWidth="1"/>
    <col min="16129" max="16129" width="12.140625" customWidth="1"/>
    <col min="16130" max="16130" width="19.140625" customWidth="1"/>
    <col min="16135" max="16135" width="51" customWidth="1"/>
  </cols>
  <sheetData>
    <row r="1" spans="1:7" ht="54.75" customHeight="1" thickBot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</row>
    <row r="2" spans="1:7" ht="15" customHeight="1">
      <c r="A2" s="3" t="s">
        <v>7</v>
      </c>
      <c r="B2" s="4">
        <f t="shared" ref="B2:C2" si="0">B3+B7+B8+B12</f>
        <v>14865065.129999999</v>
      </c>
      <c r="C2" s="4">
        <f t="shared" si="0"/>
        <v>15585650</v>
      </c>
      <c r="D2" s="4">
        <f>(D3+D7+D8+D12)</f>
        <v>15944045</v>
      </c>
      <c r="E2" s="4">
        <f>(E3+E7+E8+E12)</f>
        <v>16405045</v>
      </c>
      <c r="F2" s="4">
        <f>(F3+F7+F8+F12)</f>
        <v>16895045</v>
      </c>
      <c r="G2" s="5">
        <f>(G3+G7+G8+G12)</f>
        <v>17400045</v>
      </c>
    </row>
    <row r="3" spans="1:7">
      <c r="A3" s="6" t="s">
        <v>8</v>
      </c>
      <c r="B3" s="7">
        <f t="shared" ref="B3:G3" si="1">SUM(B4:B6)</f>
        <v>9519328.5099999998</v>
      </c>
      <c r="C3" s="7">
        <f t="shared" si="1"/>
        <v>10144000</v>
      </c>
      <c r="D3" s="7">
        <f t="shared" si="1"/>
        <v>10608820</v>
      </c>
      <c r="E3" s="7">
        <f t="shared" si="1"/>
        <v>11068820</v>
      </c>
      <c r="F3" s="7">
        <f t="shared" si="1"/>
        <v>11558820</v>
      </c>
      <c r="G3" s="8">
        <f t="shared" si="1"/>
        <v>12058820</v>
      </c>
    </row>
    <row r="4" spans="1:7">
      <c r="A4" s="6" t="s">
        <v>9</v>
      </c>
      <c r="B4" s="9">
        <f>[1]Eelarvearuanne!H8</f>
        <v>9174130.6500000004</v>
      </c>
      <c r="C4" s="9">
        <f>[1]Eelarvearuanne!D8</f>
        <v>9650000</v>
      </c>
      <c r="D4" s="10">
        <v>10100000</v>
      </c>
      <c r="E4" s="10">
        <v>10560000</v>
      </c>
      <c r="F4" s="10">
        <v>11050000</v>
      </c>
      <c r="G4" s="11">
        <v>11550000</v>
      </c>
    </row>
    <row r="5" spans="1:7">
      <c r="A5" s="6" t="s">
        <v>10</v>
      </c>
      <c r="B5" s="9">
        <f>[1]Eelarvearuanne!H9</f>
        <v>345197.86</v>
      </c>
      <c r="C5" s="9">
        <f>[1]Eelarvearuanne!D9</f>
        <v>494000</v>
      </c>
      <c r="D5" s="10">
        <v>508820</v>
      </c>
      <c r="E5" s="10">
        <v>508820</v>
      </c>
      <c r="F5" s="10">
        <v>508820</v>
      </c>
      <c r="G5" s="10">
        <v>508820</v>
      </c>
    </row>
    <row r="6" spans="1:7">
      <c r="A6" s="6" t="s">
        <v>11</v>
      </c>
      <c r="B6" s="9">
        <f>[1]Eelarvearuanne!H7-[1]Eelarvearuanne!H8-[1]Eelarvearuanne!H9</f>
        <v>-5.8207660913467407E-10</v>
      </c>
      <c r="C6" s="9">
        <f>[1]Eelarvearuanne!D7-[1]Eelarvearuanne!D8-[1]Eelarvearuanne!D9</f>
        <v>0</v>
      </c>
      <c r="D6" s="10"/>
      <c r="E6" s="10"/>
      <c r="F6" s="10"/>
      <c r="G6" s="11"/>
    </row>
    <row r="7" spans="1:7">
      <c r="A7" s="6" t="s">
        <v>12</v>
      </c>
      <c r="B7" s="12">
        <f>[1]Eelarvearuanne!H14</f>
        <v>768399.7</v>
      </c>
      <c r="C7" s="12">
        <f>[1]Eelarvearuanne!D14</f>
        <v>870718</v>
      </c>
      <c r="D7" s="10">
        <v>874000</v>
      </c>
      <c r="E7" s="10">
        <v>875000</v>
      </c>
      <c r="F7" s="10">
        <v>875000</v>
      </c>
      <c r="G7" s="10">
        <v>880000</v>
      </c>
    </row>
    <row r="8" spans="1:7">
      <c r="A8" s="6" t="s">
        <v>13</v>
      </c>
      <c r="B8" s="13">
        <f t="shared" ref="B8:G8" si="2">SUM(B9:B11)</f>
        <v>4292761.99</v>
      </c>
      <c r="C8" s="7">
        <f t="shared" si="2"/>
        <v>4170932</v>
      </c>
      <c r="D8" s="7">
        <f t="shared" si="2"/>
        <v>4061225</v>
      </c>
      <c r="E8" s="7">
        <f t="shared" si="2"/>
        <v>4061225</v>
      </c>
      <c r="F8" s="7">
        <f t="shared" si="2"/>
        <v>4061225</v>
      </c>
      <c r="G8" s="8">
        <f t="shared" si="2"/>
        <v>4061225</v>
      </c>
    </row>
    <row r="9" spans="1:7">
      <c r="A9" s="6" t="s">
        <v>14</v>
      </c>
      <c r="B9" s="12">
        <f>[1]Eelarvearuanne!H16</f>
        <v>559555</v>
      </c>
      <c r="C9" s="12">
        <f>[1]Eelarvearuanne!D16</f>
        <v>569084</v>
      </c>
      <c r="D9" s="10">
        <v>569084</v>
      </c>
      <c r="E9" s="10">
        <v>569084</v>
      </c>
      <c r="F9" s="10">
        <v>569084</v>
      </c>
      <c r="G9" s="10">
        <v>569084</v>
      </c>
    </row>
    <row r="10" spans="1:7">
      <c r="A10" s="6" t="s">
        <v>15</v>
      </c>
      <c r="B10" s="12">
        <f>[1]Eelarvearuanne!H17</f>
        <v>3307837</v>
      </c>
      <c r="C10" s="12">
        <f>[1]Eelarvearuanne!D17</f>
        <v>3332141</v>
      </c>
      <c r="D10" s="10">
        <v>3332141</v>
      </c>
      <c r="E10" s="10">
        <v>3332141</v>
      </c>
      <c r="F10" s="10">
        <v>3332141</v>
      </c>
      <c r="G10" s="10">
        <v>3332141</v>
      </c>
    </row>
    <row r="11" spans="1:7">
      <c r="A11" s="6" t="s">
        <v>16</v>
      </c>
      <c r="B11" s="12">
        <f>[1]Eelarvearuanne!H18</f>
        <v>425369.99</v>
      </c>
      <c r="C11" s="12">
        <f>[1]Eelarvearuanne!D18</f>
        <v>269707</v>
      </c>
      <c r="D11" s="10">
        <v>160000</v>
      </c>
      <c r="E11" s="10">
        <v>160000</v>
      </c>
      <c r="F11" s="10">
        <v>160000</v>
      </c>
      <c r="G11" s="10">
        <v>160000</v>
      </c>
    </row>
    <row r="12" spans="1:7">
      <c r="A12" s="6" t="s">
        <v>17</v>
      </c>
      <c r="B12" s="12">
        <f>[1]Eelarvearuanne!H19</f>
        <v>284574.93</v>
      </c>
      <c r="C12" s="12">
        <f>[1]Eelarvearuanne!D19</f>
        <v>400000</v>
      </c>
      <c r="D12" s="10">
        <v>400000</v>
      </c>
      <c r="E12" s="10">
        <v>400000</v>
      </c>
      <c r="F12" s="10">
        <v>400000</v>
      </c>
      <c r="G12" s="10">
        <v>400000</v>
      </c>
    </row>
    <row r="13" spans="1:7">
      <c r="A13" s="15" t="s">
        <v>18</v>
      </c>
      <c r="B13" s="16">
        <f t="shared" ref="B13" si="3">SUM(B14:B15)</f>
        <v>14110109.960000001</v>
      </c>
      <c r="C13" s="16">
        <f>C14+C15</f>
        <v>14393079</v>
      </c>
      <c r="D13" s="17">
        <f>SUM(D14:D15)</f>
        <v>14770700</v>
      </c>
      <c r="E13" s="17">
        <f>SUM(E14:E15)</f>
        <v>14970700</v>
      </c>
      <c r="F13" s="17">
        <f>SUM(F14:F15)</f>
        <v>15220700</v>
      </c>
      <c r="G13" s="18">
        <f>SUM(G14:G15)</f>
        <v>15620700</v>
      </c>
    </row>
    <row r="14" spans="1:7">
      <c r="A14" s="6" t="s">
        <v>19</v>
      </c>
      <c r="B14" s="12">
        <f>-[1]Eelarvearuanne!H25</f>
        <v>1156153.53</v>
      </c>
      <c r="C14" s="12">
        <f>-[1]Eelarvearuanne!D25</f>
        <v>1156380</v>
      </c>
      <c r="D14" s="10">
        <v>1150000</v>
      </c>
      <c r="E14" s="10">
        <v>1150000</v>
      </c>
      <c r="F14" s="10">
        <v>1150000</v>
      </c>
      <c r="G14" s="10">
        <v>1150000</v>
      </c>
    </row>
    <row r="15" spans="1:7">
      <c r="A15" s="6" t="s">
        <v>20</v>
      </c>
      <c r="B15" s="13">
        <f t="shared" ref="B15:G15" si="4">B16+B17+B19</f>
        <v>12953956.430000002</v>
      </c>
      <c r="C15" s="13">
        <f t="shared" si="4"/>
        <v>13236699</v>
      </c>
      <c r="D15" s="19">
        <f t="shared" si="4"/>
        <v>13620700</v>
      </c>
      <c r="E15" s="19">
        <f t="shared" si="4"/>
        <v>13820700</v>
      </c>
      <c r="F15" s="19">
        <f t="shared" si="4"/>
        <v>14070700</v>
      </c>
      <c r="G15" s="20">
        <f t="shared" si="4"/>
        <v>14470700</v>
      </c>
    </row>
    <row r="16" spans="1:7">
      <c r="A16" s="6" t="s">
        <v>21</v>
      </c>
      <c r="B16" s="12">
        <f>-[1]Eelarvearuanne!H31</f>
        <v>8573672.2100000009</v>
      </c>
      <c r="C16" s="12">
        <f>-[1]Eelarvearuanne!D31</f>
        <v>8760579</v>
      </c>
      <c r="D16" s="10">
        <f>9100000</f>
        <v>9100000</v>
      </c>
      <c r="E16" s="10">
        <f>9150000</f>
        <v>9150000</v>
      </c>
      <c r="F16" s="10">
        <f>9300000</f>
        <v>9300000</v>
      </c>
      <c r="G16" s="10">
        <f>9550000</f>
        <v>9550000</v>
      </c>
    </row>
    <row r="17" spans="1:7">
      <c r="A17" s="6" t="s">
        <v>22</v>
      </c>
      <c r="B17" s="12">
        <f>-[1]Eelarvearuanne!H32</f>
        <v>4372982.28</v>
      </c>
      <c r="C17" s="12">
        <f>-[1]Eelarvearuanne!D32</f>
        <v>4453685</v>
      </c>
      <c r="D17" s="10">
        <v>4500000</v>
      </c>
      <c r="E17" s="10">
        <v>4650000</v>
      </c>
      <c r="F17" s="10">
        <v>4750000</v>
      </c>
      <c r="G17" s="11">
        <v>4900000</v>
      </c>
    </row>
    <row r="18" spans="1:7">
      <c r="A18" s="21" t="s">
        <v>23</v>
      </c>
      <c r="B18" s="22">
        <v>15915</v>
      </c>
      <c r="C18" s="22">
        <v>15915</v>
      </c>
      <c r="D18" s="23">
        <v>9258</v>
      </c>
      <c r="E18" s="23">
        <v>4344</v>
      </c>
      <c r="F18" s="23">
        <v>30</v>
      </c>
      <c r="G18" s="24">
        <v>30</v>
      </c>
    </row>
    <row r="19" spans="1:7">
      <c r="A19" s="6" t="s">
        <v>24</v>
      </c>
      <c r="B19" s="12">
        <f>-[1]Eelarvearuanne!H33</f>
        <v>7301.9399999999796</v>
      </c>
      <c r="C19" s="12">
        <f>-[1]Eelarvearuanne!D33</f>
        <v>22435</v>
      </c>
      <c r="D19" s="10">
        <v>20700</v>
      </c>
      <c r="E19" s="10">
        <v>20700</v>
      </c>
      <c r="F19" s="10">
        <v>20700</v>
      </c>
      <c r="G19" s="11">
        <v>20700</v>
      </c>
    </row>
    <row r="20" spans="1:7">
      <c r="A20" s="26" t="s">
        <v>25</v>
      </c>
      <c r="B20" s="27">
        <f t="shared" ref="B20:G20" si="5">B2-B13</f>
        <v>754955.16999999806</v>
      </c>
      <c r="C20" s="28">
        <f t="shared" si="5"/>
        <v>1192571</v>
      </c>
      <c r="D20" s="28">
        <f t="shared" si="5"/>
        <v>1173345</v>
      </c>
      <c r="E20" s="28">
        <f t="shared" si="5"/>
        <v>1434345</v>
      </c>
      <c r="F20" s="28">
        <f t="shared" si="5"/>
        <v>1674345</v>
      </c>
      <c r="G20" s="29">
        <f t="shared" si="5"/>
        <v>1779345</v>
      </c>
    </row>
    <row r="21" spans="1:7">
      <c r="A21" s="30" t="s">
        <v>26</v>
      </c>
      <c r="B21" s="31">
        <f t="shared" ref="B21:G21" si="6">B22+B23+B25+B26+B27+B28+B29+B30+B31+B32</f>
        <v>-1192843.1500000001</v>
      </c>
      <c r="C21" s="31">
        <f>C22+C23+C25+C26+C27+C28+C29+C30+C31+C32</f>
        <v>-4869050</v>
      </c>
      <c r="D21" s="31">
        <f>D22+D23+D25+D26+D27+D28+D29+D30+D31+D32</f>
        <v>-1166000</v>
      </c>
      <c r="E21" s="31">
        <f t="shared" si="6"/>
        <v>-765000</v>
      </c>
      <c r="F21" s="31">
        <f t="shared" si="6"/>
        <v>-1765000</v>
      </c>
      <c r="G21" s="32">
        <f t="shared" si="6"/>
        <v>-2085000</v>
      </c>
    </row>
    <row r="22" spans="1:7" ht="12.75" customHeight="1">
      <c r="A22" s="33" t="s">
        <v>27</v>
      </c>
      <c r="B22" s="12">
        <f>[1]Eelarvearuanne!H36</f>
        <v>0</v>
      </c>
      <c r="C22" s="12">
        <f>[1]Eelarvearuanne!D36</f>
        <v>0</v>
      </c>
      <c r="D22" s="10"/>
      <c r="E22" s="10"/>
      <c r="F22" s="10"/>
      <c r="G22" s="11"/>
    </row>
    <row r="23" spans="1:7" ht="12.75" customHeight="1">
      <c r="A23" s="33" t="s">
        <v>28</v>
      </c>
      <c r="B23" s="12">
        <f>[1]Eelarvearuanne!H37</f>
        <v>-986180.63</v>
      </c>
      <c r="C23" s="35">
        <f>[1]Eelarvearuanne!D37</f>
        <v>-7572451</v>
      </c>
      <c r="D23" s="36">
        <f>-D88</f>
        <v>-908500</v>
      </c>
      <c r="E23" s="36">
        <f>-E88</f>
        <v>-250000</v>
      </c>
      <c r="F23" s="36">
        <f>-F88</f>
        <v>-2550000</v>
      </c>
      <c r="G23" s="37">
        <f>-G88</f>
        <v>-2710000</v>
      </c>
    </row>
    <row r="24" spans="1:7">
      <c r="A24" s="38" t="s">
        <v>29</v>
      </c>
      <c r="B24" s="39">
        <f>-(-B23-B25)</f>
        <v>-766513.57000000007</v>
      </c>
      <c r="C24" s="36">
        <f>-C90</f>
        <v>-4373050.2</v>
      </c>
      <c r="D24" s="36">
        <f>-D90</f>
        <v>-591000</v>
      </c>
      <c r="E24" s="36">
        <f>-E90</f>
        <v>-250000</v>
      </c>
      <c r="F24" s="36">
        <f>-F90</f>
        <v>-1230000</v>
      </c>
      <c r="G24" s="37">
        <f>-G90</f>
        <v>-1530000</v>
      </c>
    </row>
    <row r="25" spans="1:7" ht="12.75" customHeight="1">
      <c r="A25" s="40" t="s">
        <v>30</v>
      </c>
      <c r="B25" s="39">
        <f>[1]Eelarvearuanne!H38</f>
        <v>219667.06</v>
      </c>
      <c r="C25" s="41">
        <f>[1]Eelarvearuanne!D38</f>
        <v>3219401</v>
      </c>
      <c r="D25" s="42">
        <f>D89+20000</f>
        <v>337500</v>
      </c>
      <c r="E25" s="42">
        <f>E89+20000</f>
        <v>20000</v>
      </c>
      <c r="F25" s="42">
        <f>F89+20000</f>
        <v>1340000</v>
      </c>
      <c r="G25" s="43">
        <f>G89+20000</f>
        <v>1200000</v>
      </c>
    </row>
    <row r="26" spans="1:7" ht="12.75" customHeight="1">
      <c r="A26" s="33" t="s">
        <v>31</v>
      </c>
      <c r="B26" s="12">
        <f>[1]Eelarvearuanne!H39</f>
        <v>-64924.160000000003</v>
      </c>
      <c r="C26" s="12">
        <f>[1]Eelarvearuanne!D39</f>
        <v>-108000</v>
      </c>
      <c r="D26" s="10">
        <v>-120000</v>
      </c>
      <c r="E26" s="10">
        <v>-50000</v>
      </c>
      <c r="F26" s="10">
        <v>-50000</v>
      </c>
      <c r="G26" s="10">
        <v>-50000</v>
      </c>
    </row>
    <row r="27" spans="1:7" ht="12.75" customHeight="1">
      <c r="A27" s="44" t="s">
        <v>32</v>
      </c>
      <c r="B27" s="12">
        <f>[1]Eelarvearuanne!H40+[1]Eelarvearuanne!H42</f>
        <v>0</v>
      </c>
      <c r="C27" s="12">
        <f>[1]Eelarvearuanne!D40+[1]Eelarvearuanne!D42</f>
        <v>0</v>
      </c>
      <c r="D27" s="10"/>
      <c r="E27" s="10"/>
      <c r="F27" s="10"/>
      <c r="G27" s="11"/>
    </row>
    <row r="28" spans="1:7" ht="12.75" customHeight="1">
      <c r="A28" s="44" t="s">
        <v>33</v>
      </c>
      <c r="B28" s="12">
        <f>[1]Eelarvearuanne!H41+[1]Eelarvearuanne!H43</f>
        <v>0</v>
      </c>
      <c r="C28" s="12">
        <f>[1]Eelarvearuanne!D41+[1]Eelarvearuanne!D43</f>
        <v>0</v>
      </c>
      <c r="D28" s="10"/>
      <c r="E28" s="10"/>
      <c r="F28" s="10"/>
      <c r="G28" s="11"/>
    </row>
    <row r="29" spans="1:7" ht="12.75" customHeight="1">
      <c r="A29" s="45" t="s">
        <v>34</v>
      </c>
      <c r="B29" s="46">
        <f>[1]Eelarvearuanne!H44</f>
        <v>0</v>
      </c>
      <c r="C29" s="46">
        <f>[1]Eelarvearuanne!D44</f>
        <v>0</v>
      </c>
      <c r="D29" s="10"/>
      <c r="E29" s="10"/>
      <c r="F29" s="10"/>
      <c r="G29" s="11"/>
    </row>
    <row r="30" spans="1:7" ht="12.75" customHeight="1">
      <c r="A30" s="44" t="s">
        <v>35</v>
      </c>
      <c r="B30" s="12">
        <f>[1]Eelarvearuanne!H45</f>
        <v>0</v>
      </c>
      <c r="C30" s="12">
        <f>[1]Eelarvearuanne!D45</f>
        <v>0</v>
      </c>
      <c r="D30" s="47"/>
      <c r="E30" s="10"/>
      <c r="F30" s="10"/>
      <c r="G30" s="11"/>
    </row>
    <row r="31" spans="1:7" ht="12.75" customHeight="1">
      <c r="A31" s="48" t="s">
        <v>36</v>
      </c>
      <c r="B31" s="49">
        <f>[1]Eelarvearuanne!H46</f>
        <v>8314.42</v>
      </c>
      <c r="C31" s="49">
        <f>[1]Eelarvearuanne!D46</f>
        <v>15000</v>
      </c>
      <c r="D31" s="10">
        <v>15000</v>
      </c>
      <c r="E31" s="10">
        <v>15000</v>
      </c>
      <c r="F31" s="10">
        <v>15000</v>
      </c>
      <c r="G31" s="10">
        <v>15000</v>
      </c>
    </row>
    <row r="32" spans="1:7">
      <c r="A32" s="48" t="s">
        <v>37</v>
      </c>
      <c r="B32" s="12">
        <f>[1]Eelarvearuanne!H47</f>
        <v>-369719.84</v>
      </c>
      <c r="C32" s="12">
        <f>[1]Eelarvearuanne!D47</f>
        <v>-423000</v>
      </c>
      <c r="D32" s="10">
        <f>-490000</f>
        <v>-490000</v>
      </c>
      <c r="E32" s="10">
        <f>-500000</f>
        <v>-500000</v>
      </c>
      <c r="F32" s="10">
        <f>-520000</f>
        <v>-520000</v>
      </c>
      <c r="G32" s="10">
        <f>-540000</f>
        <v>-540000</v>
      </c>
    </row>
    <row r="33" spans="1:7">
      <c r="A33" s="50" t="s">
        <v>38</v>
      </c>
      <c r="B33" s="31">
        <f t="shared" ref="B33:G33" si="7">B20+B21</f>
        <v>-437887.98000000208</v>
      </c>
      <c r="C33" s="51">
        <f t="shared" si="7"/>
        <v>-3676479</v>
      </c>
      <c r="D33" s="51">
        <f>D20+D21</f>
        <v>7345</v>
      </c>
      <c r="E33" s="51">
        <f t="shared" si="7"/>
        <v>669345</v>
      </c>
      <c r="F33" s="51">
        <f t="shared" si="7"/>
        <v>-90655</v>
      </c>
      <c r="G33" s="32">
        <f t="shared" si="7"/>
        <v>-305655</v>
      </c>
    </row>
    <row r="34" spans="1:7">
      <c r="A34" s="50" t="s">
        <v>39</v>
      </c>
      <c r="B34" s="31">
        <f t="shared" ref="B34:G34" si="8">B35+B36</f>
        <v>342403.33</v>
      </c>
      <c r="C34" s="51">
        <f t="shared" si="8"/>
        <v>3350000</v>
      </c>
      <c r="D34" s="51">
        <f t="shared" si="8"/>
        <v>-360000</v>
      </c>
      <c r="E34" s="51">
        <f t="shared" si="8"/>
        <v>-670000</v>
      </c>
      <c r="F34" s="51">
        <f t="shared" si="8"/>
        <v>300000</v>
      </c>
      <c r="G34" s="32">
        <f t="shared" si="8"/>
        <v>250000</v>
      </c>
    </row>
    <row r="35" spans="1:7">
      <c r="A35" s="52" t="s">
        <v>40</v>
      </c>
      <c r="B35" s="35">
        <f>[1]Eelarvearuanne!H50</f>
        <v>785000</v>
      </c>
      <c r="C35" s="35">
        <f>[1]Eelarvearuanne!D50</f>
        <v>4000000</v>
      </c>
      <c r="D35" s="10">
        <v>300000</v>
      </c>
      <c r="E35" s="10">
        <v>0</v>
      </c>
      <c r="F35" s="10">
        <v>1000000</v>
      </c>
      <c r="G35" s="11">
        <v>1000000</v>
      </c>
    </row>
    <row r="36" spans="1:7">
      <c r="A36" s="52" t="s">
        <v>41</v>
      </c>
      <c r="B36" s="12">
        <f>[1]Eelarvearuanne!H51</f>
        <v>-442596.67</v>
      </c>
      <c r="C36" s="12">
        <f>[1]Eelarvearuanne!D51</f>
        <v>-650000</v>
      </c>
      <c r="D36" s="10">
        <v>-660000</v>
      </c>
      <c r="E36" s="10">
        <v>-670000</v>
      </c>
      <c r="F36" s="10">
        <v>-700000</v>
      </c>
      <c r="G36" s="11">
        <v>-750000</v>
      </c>
    </row>
    <row r="37" spans="1:7" ht="25.5">
      <c r="A37" s="53" t="s">
        <v>42</v>
      </c>
      <c r="B37" s="12">
        <f>[1]Eelarvearuanne!H52</f>
        <v>-204936.01</v>
      </c>
      <c r="C37" s="54">
        <f>[1]Eelarvearuanne!D52</f>
        <v>-326479</v>
      </c>
      <c r="D37" s="55">
        <f>D33+D34+D38</f>
        <v>-352655</v>
      </c>
      <c r="E37" s="56">
        <f>E33+E34+E38</f>
        <v>-655</v>
      </c>
      <c r="F37" s="57">
        <f>F33+F34+F38</f>
        <v>209345</v>
      </c>
      <c r="G37" s="58">
        <f>G33+G34+G38</f>
        <v>-55655</v>
      </c>
    </row>
    <row r="38" spans="1:7">
      <c r="A38" s="53" t="s">
        <v>43</v>
      </c>
      <c r="B38" s="12">
        <f>[1]Eelarvearuanne!H53</f>
        <v>-109451.359999999</v>
      </c>
      <c r="C38" s="12">
        <f>[1]Eelarvearuanne!D53</f>
        <v>0</v>
      </c>
      <c r="D38" s="59">
        <f>D39+D40</f>
        <v>0</v>
      </c>
      <c r="E38" s="59">
        <f>E39+E40</f>
        <v>0</v>
      </c>
      <c r="F38" s="59">
        <f>F39+F40</f>
        <v>0</v>
      </c>
      <c r="G38" s="60">
        <f>G39+G40</f>
        <v>0</v>
      </c>
    </row>
    <row r="39" spans="1:7">
      <c r="A39" s="61" t="s">
        <v>44</v>
      </c>
      <c r="B39" s="12"/>
      <c r="C39" s="12"/>
      <c r="D39" s="62"/>
      <c r="E39" s="62"/>
      <c r="F39" s="62"/>
      <c r="G39" s="63"/>
    </row>
    <row r="40" spans="1:7">
      <c r="A40" s="64" t="s">
        <v>45</v>
      </c>
      <c r="B40" s="65"/>
      <c r="C40" s="65"/>
      <c r="D40" s="10"/>
      <c r="E40" s="10"/>
      <c r="F40" s="10"/>
      <c r="G40" s="11"/>
    </row>
    <row r="41" spans="1:7" ht="13.5" customHeight="1">
      <c r="A41" s="66" t="s">
        <v>46</v>
      </c>
      <c r="B41" s="67">
        <f>[1]Eelarvearuanne!H158</f>
        <v>738406.9</v>
      </c>
      <c r="C41" s="68">
        <f>B41+C37</f>
        <v>411927.9</v>
      </c>
      <c r="D41" s="68">
        <f>C41+D37</f>
        <v>59272.900000000023</v>
      </c>
      <c r="E41" s="68">
        <f>D41+E37</f>
        <v>58617.900000000023</v>
      </c>
      <c r="F41" s="68">
        <f>E41+F37</f>
        <v>267962.90000000002</v>
      </c>
      <c r="G41" s="69">
        <f>F41+G37</f>
        <v>212307.90000000002</v>
      </c>
    </row>
    <row r="42" spans="1:7">
      <c r="A42" s="53" t="s">
        <v>47</v>
      </c>
      <c r="B42" s="70">
        <f>[1]Eelarvearuanne!H156</f>
        <v>7793948.0100000007</v>
      </c>
      <c r="C42" s="41">
        <f>B42+C34+C43-B43</f>
        <v>11128033.010000002</v>
      </c>
      <c r="D42" s="41">
        <f>C42+D34+D43-C43</f>
        <v>10758775.010000002</v>
      </c>
      <c r="E42" s="41">
        <f>D42+E34+E43-D43</f>
        <v>10084431.010000002</v>
      </c>
      <c r="F42" s="41">
        <f>E42+F34+F43-E43</f>
        <v>10384401.010000002</v>
      </c>
      <c r="G42" s="71">
        <f>F42+G34+G43-F43</f>
        <v>10634371.010000002</v>
      </c>
    </row>
    <row r="43" spans="1:7" ht="34.5" customHeight="1">
      <c r="A43" s="72" t="s">
        <v>48</v>
      </c>
      <c r="B43" s="22">
        <v>29607</v>
      </c>
      <c r="C43" s="22">
        <f>B43-C18</f>
        <v>13692</v>
      </c>
      <c r="D43" s="23">
        <f>C43-D18</f>
        <v>4434</v>
      </c>
      <c r="E43" s="23">
        <f>D43-E18</f>
        <v>90</v>
      </c>
      <c r="F43" s="23">
        <f>E43-F18</f>
        <v>60</v>
      </c>
      <c r="G43" s="24">
        <f>F43-G18</f>
        <v>30</v>
      </c>
    </row>
    <row r="44" spans="1:7" ht="22.5">
      <c r="A44" s="72" t="s">
        <v>49</v>
      </c>
      <c r="B44" s="73">
        <f>[1]Eelarvearuanne!H157</f>
        <v>0</v>
      </c>
      <c r="C44" s="73">
        <f>[1]Eelarvearuanne!D157</f>
        <v>0</v>
      </c>
      <c r="D44" s="10"/>
      <c r="E44" s="10"/>
      <c r="F44" s="10"/>
      <c r="G44" s="74"/>
    </row>
    <row r="45" spans="1:7">
      <c r="A45" s="75" t="s">
        <v>50</v>
      </c>
      <c r="B45" s="13">
        <f t="shared" ref="B45:G45" si="9">IF(B42-B41&lt;0,0,B42-B41)</f>
        <v>7055541.1100000003</v>
      </c>
      <c r="C45" s="13">
        <f>IF(C42-C41&lt;0,0,C42-C41)</f>
        <v>10716105.110000001</v>
      </c>
      <c r="D45" s="13">
        <f t="shared" si="9"/>
        <v>10699502.110000001</v>
      </c>
      <c r="E45" s="13">
        <f t="shared" si="9"/>
        <v>10025813.110000001</v>
      </c>
      <c r="F45" s="13">
        <f t="shared" si="9"/>
        <v>10116438.110000001</v>
      </c>
      <c r="G45" s="8">
        <f t="shared" si="9"/>
        <v>10422063.110000001</v>
      </c>
    </row>
    <row r="46" spans="1:7">
      <c r="A46" s="75" t="s">
        <v>51</v>
      </c>
      <c r="B46" s="76">
        <f t="shared" ref="B46:G46" si="10">B45/B2</f>
        <v>0.47463909833538692</v>
      </c>
      <c r="C46" s="77">
        <f>C45/C2</f>
        <v>0.68756228389576313</v>
      </c>
      <c r="D46" s="77">
        <f t="shared" si="10"/>
        <v>0.67106572453853464</v>
      </c>
      <c r="E46" s="77">
        <f t="shared" si="10"/>
        <v>0.61114206696781392</v>
      </c>
      <c r="F46" s="77">
        <f t="shared" si="10"/>
        <v>0.59878136518724878</v>
      </c>
      <c r="G46" s="78">
        <f t="shared" si="10"/>
        <v>0.59896759519874809</v>
      </c>
    </row>
    <row r="47" spans="1:7">
      <c r="A47" s="75" t="s">
        <v>52</v>
      </c>
      <c r="B47" s="13">
        <f>IF((B20+B18)*10&gt;B2,B2+B44,IF((B20+B18)*10&lt;0.8*B2,0.8*B2+B44,(B20+B18)*10+B44))</f>
        <v>11892052.104</v>
      </c>
      <c r="C47" s="13">
        <f>IF((C20+C18)*9&gt;C2,C2+C44,IF((C20+C18)*9&lt;0.75*C2,0.75*C2+C44,(C20+C18)*9+C44))</f>
        <v>11689237.5</v>
      </c>
      <c r="D47" s="7">
        <f>IF((D20+D18)*8&gt;D2,D2+D44,IF((D20+D18)*8&lt;0.7*D2,0.7*D2+D44,(D20+D18)*8+D44))</f>
        <v>11160831.5</v>
      </c>
      <c r="E47" s="7">
        <f>IF((E20+E18)*7&gt;E2,E2+E44,IF((E20+E18)*7&lt;0.65*E2,0.65*E2+E44,(E20+E18)*7+E44))</f>
        <v>10663279.25</v>
      </c>
      <c r="F47" s="7">
        <f>IF((F20+F18)*6&gt;F2,F2+F44,IF((F20+F18)*6&lt;0.6*F2,0.6*F2+F44,(F20+F18)*6+F44))</f>
        <v>10137027</v>
      </c>
      <c r="G47" s="79">
        <f>IF((G20+G18)*6&gt;G2,G2+G44,IF((G20+G18)*6&lt;0.6*G2,0.6*G2+G44,(G20+G18)*6+G44))</f>
        <v>10676250</v>
      </c>
    </row>
    <row r="48" spans="1:7" ht="13.5" customHeight="1">
      <c r="A48" s="75" t="s">
        <v>53</v>
      </c>
      <c r="B48" s="81">
        <f t="shared" ref="B48:G48" si="11">B47/B2</f>
        <v>0.8</v>
      </c>
      <c r="C48" s="81">
        <f t="shared" si="11"/>
        <v>0.75</v>
      </c>
      <c r="D48" s="81">
        <f t="shared" si="11"/>
        <v>0.7</v>
      </c>
      <c r="E48" s="81">
        <f t="shared" si="11"/>
        <v>0.65</v>
      </c>
      <c r="F48" s="81">
        <f t="shared" si="11"/>
        <v>0.6</v>
      </c>
      <c r="G48" s="82">
        <f t="shared" si="11"/>
        <v>0.61357599937241547</v>
      </c>
    </row>
    <row r="49" spans="1:7">
      <c r="A49" s="75" t="s">
        <v>54</v>
      </c>
      <c r="B49" s="83">
        <f t="shared" ref="B49:G49" si="12">B47-B45</f>
        <v>4836510.9939999999</v>
      </c>
      <c r="C49" s="83">
        <f t="shared" si="12"/>
        <v>973132.38999999873</v>
      </c>
      <c r="D49" s="83">
        <f t="shared" si="12"/>
        <v>461329.38999999873</v>
      </c>
      <c r="E49" s="83">
        <f t="shared" si="12"/>
        <v>637466.13999999873</v>
      </c>
      <c r="F49" s="83">
        <f t="shared" si="12"/>
        <v>20588.889999998733</v>
      </c>
      <c r="G49" s="20">
        <f t="shared" si="12"/>
        <v>254186.88999999873</v>
      </c>
    </row>
    <row r="50" spans="1:7">
      <c r="A50" s="84"/>
      <c r="B50" s="85"/>
      <c r="C50" s="86"/>
      <c r="D50" s="86"/>
      <c r="E50" s="86"/>
      <c r="F50" s="86"/>
      <c r="G50" s="87"/>
    </row>
    <row r="51" spans="1:7" s="25" customFormat="1" ht="13.5" thickBot="1">
      <c r="A51" s="88" t="s">
        <v>55</v>
      </c>
      <c r="B51" s="89">
        <f t="shared" ref="B51:G51" si="13">B33+B34-B37+B38</f>
        <v>-1.0477378964424133E-9</v>
      </c>
      <c r="C51" s="89">
        <f>C33+C34-C37+C38</f>
        <v>0</v>
      </c>
      <c r="D51" s="89">
        <f>D33+D34-D37+D38</f>
        <v>0</v>
      </c>
      <c r="E51" s="89">
        <f t="shared" si="13"/>
        <v>0</v>
      </c>
      <c r="F51" s="89">
        <f t="shared" si="13"/>
        <v>0</v>
      </c>
      <c r="G51" s="90">
        <f t="shared" si="13"/>
        <v>0</v>
      </c>
    </row>
    <row r="52" spans="1:7" s="93" customFormat="1" ht="11.25">
      <c r="A52" s="91" t="s">
        <v>56</v>
      </c>
      <c r="B52" s="92" t="str">
        <f t="shared" ref="B52:G52" si="14">IF((-B24-B26-B28-B30)&lt;B35,"FALSE","OK")</f>
        <v>OK</v>
      </c>
      <c r="C52" s="92" t="str">
        <f t="shared" si="14"/>
        <v>OK</v>
      </c>
      <c r="D52" s="92" t="str">
        <f t="shared" si="14"/>
        <v>OK</v>
      </c>
      <c r="E52" s="92" t="str">
        <f t="shared" si="14"/>
        <v>OK</v>
      </c>
      <c r="F52" s="92" t="str">
        <f t="shared" si="14"/>
        <v>OK</v>
      </c>
      <c r="G52" s="92" t="str">
        <f t="shared" si="14"/>
        <v>OK</v>
      </c>
    </row>
    <row r="53" spans="1:7">
      <c r="A53" s="94" t="s">
        <v>57</v>
      </c>
      <c r="B53" s="95" t="s">
        <v>58</v>
      </c>
      <c r="C53" s="96">
        <f>C2/B2-1</f>
        <v>4.8475056361895641E-2</v>
      </c>
      <c r="D53" s="96">
        <f>D2/C2-1</f>
        <v>2.2995191089239198E-2</v>
      </c>
      <c r="E53" s="96">
        <f>E2/D2-1</f>
        <v>2.8913616337635784E-2</v>
      </c>
      <c r="F53" s="96">
        <f>F2/E2-1</f>
        <v>2.9868860463351465E-2</v>
      </c>
      <c r="G53" s="96">
        <f>G2/F2-1</f>
        <v>2.9890420534541384E-2</v>
      </c>
    </row>
    <row r="54" spans="1:7">
      <c r="A54" s="94" t="s">
        <v>59</v>
      </c>
      <c r="B54" s="95" t="s">
        <v>58</v>
      </c>
      <c r="C54" s="96">
        <f>C13/B13-1</f>
        <v>2.0054346904607723E-2</v>
      </c>
      <c r="D54" s="96">
        <f>D13/C13-1</f>
        <v>2.6236290372615878E-2</v>
      </c>
      <c r="E54" s="96">
        <f>E13/D13-1</f>
        <v>1.354031968694791E-2</v>
      </c>
      <c r="F54" s="96">
        <f>F13/E13-1</f>
        <v>1.6699285938533315E-2</v>
      </c>
      <c r="G54" s="96">
        <f>G13/F13-1</f>
        <v>2.6280000262800085E-2</v>
      </c>
    </row>
    <row r="55" spans="1:7">
      <c r="A55" s="94" t="s">
        <v>60</v>
      </c>
      <c r="B55" s="97">
        <f t="shared" ref="B55:G55" si="15">B2/B13</f>
        <v>1.05350455610482</v>
      </c>
      <c r="C55" s="97">
        <f t="shared" si="15"/>
        <v>1.0828572538231742</v>
      </c>
      <c r="D55" s="97">
        <f t="shared" si="15"/>
        <v>1.0794373320154089</v>
      </c>
      <c r="E55" s="97">
        <f t="shared" si="15"/>
        <v>1.0958101491580221</v>
      </c>
      <c r="F55" s="97">
        <f t="shared" si="15"/>
        <v>1.1100044676000447</v>
      </c>
      <c r="G55" s="97">
        <f t="shared" si="15"/>
        <v>1.1139094278745512</v>
      </c>
    </row>
    <row r="56" spans="1:7" ht="25.5" customHeight="1" thickBot="1">
      <c r="A56" s="98" t="s">
        <v>61</v>
      </c>
      <c r="B56" s="92"/>
      <c r="C56" s="92"/>
      <c r="D56" s="92"/>
      <c r="E56" s="92" t="str">
        <f>IF(E20&lt;-E32,"FALSE","OK")</f>
        <v>OK</v>
      </c>
      <c r="F56" s="92" t="str">
        <f>IF(F20&lt;-F32,"FALSE","OK")</f>
        <v>OK</v>
      </c>
      <c r="G56" s="92" t="str">
        <f>IF(G20&lt;-G32,"FALSE","OK")</f>
        <v>OK</v>
      </c>
    </row>
    <row r="57" spans="1:7" ht="42.75" customHeight="1" thickBot="1">
      <c r="A57" s="99" t="s">
        <v>62</v>
      </c>
      <c r="B57" s="2"/>
      <c r="C57" s="2" t="s">
        <v>2</v>
      </c>
      <c r="D57" s="2" t="s">
        <v>3</v>
      </c>
      <c r="E57" s="2" t="s">
        <v>4</v>
      </c>
      <c r="F57" s="2" t="s">
        <v>5</v>
      </c>
      <c r="G57" s="2" t="s">
        <v>6</v>
      </c>
    </row>
    <row r="58" spans="1:7">
      <c r="A58" s="100" t="s">
        <v>63</v>
      </c>
      <c r="B58" s="101"/>
      <c r="C58" s="101">
        <f>SUM(C59:C60)</f>
        <v>8000</v>
      </c>
      <c r="D58" s="101">
        <f>SUM(D59:D60)</f>
        <v>0</v>
      </c>
      <c r="E58" s="101">
        <f>SUM(E59:E60)</f>
        <v>20000</v>
      </c>
      <c r="F58" s="101">
        <f>SUM(F59:F60)</f>
        <v>0</v>
      </c>
      <c r="G58" s="102">
        <f>SUM(G59:G60)</f>
        <v>0</v>
      </c>
    </row>
    <row r="59" spans="1:7">
      <c r="A59" s="103" t="s">
        <v>64</v>
      </c>
      <c r="B59" s="41"/>
      <c r="C59" s="10"/>
      <c r="D59" s="10"/>
      <c r="E59" s="10"/>
      <c r="F59" s="10"/>
      <c r="G59" s="11"/>
    </row>
    <row r="60" spans="1:7">
      <c r="A60" s="103" t="s">
        <v>65</v>
      </c>
      <c r="B60" s="41"/>
      <c r="C60" s="10">
        <v>8000</v>
      </c>
      <c r="D60" s="10"/>
      <c r="E60" s="10">
        <v>20000</v>
      </c>
      <c r="F60" s="10"/>
      <c r="G60" s="11"/>
    </row>
    <row r="61" spans="1:7" ht="14.1" customHeight="1">
      <c r="A61" s="100" t="s">
        <v>66</v>
      </c>
      <c r="B61" s="101"/>
      <c r="C61" s="101">
        <f>SUM(C62:C63)</f>
        <v>0</v>
      </c>
      <c r="D61" s="101">
        <f>SUM(D62:D63)</f>
        <v>0</v>
      </c>
      <c r="E61" s="101">
        <f>SUM(E62:E63)</f>
        <v>0</v>
      </c>
      <c r="F61" s="101">
        <f>SUM(F62:F63)</f>
        <v>0</v>
      </c>
      <c r="G61" s="102">
        <f>SUM(G62:G63)</f>
        <v>0</v>
      </c>
    </row>
    <row r="62" spans="1:7" ht="14.1" customHeight="1">
      <c r="A62" s="103" t="s">
        <v>64</v>
      </c>
      <c r="B62" s="41"/>
      <c r="C62" s="10"/>
      <c r="D62" s="10"/>
      <c r="E62" s="10"/>
      <c r="F62" s="10"/>
      <c r="G62" s="11"/>
    </row>
    <row r="63" spans="1:7" ht="14.1" customHeight="1">
      <c r="A63" s="103" t="s">
        <v>65</v>
      </c>
      <c r="B63" s="41"/>
      <c r="C63" s="10"/>
      <c r="D63" s="10"/>
      <c r="E63" s="10"/>
      <c r="F63" s="10"/>
      <c r="G63" s="11"/>
    </row>
    <row r="64" spans="1:7" ht="14.1" customHeight="1">
      <c r="A64" s="100" t="s">
        <v>67</v>
      </c>
      <c r="B64" s="101"/>
      <c r="C64" s="101">
        <f>SUM(C65:C66)</f>
        <v>0</v>
      </c>
      <c r="D64" s="101">
        <f>SUM(D65:D66)</f>
        <v>0</v>
      </c>
      <c r="E64" s="101">
        <f>SUM(E65:E66)</f>
        <v>0</v>
      </c>
      <c r="F64" s="101">
        <f>SUM(F65:F66)</f>
        <v>0</v>
      </c>
      <c r="G64" s="102">
        <f>SUM(G65:G66)</f>
        <v>0</v>
      </c>
    </row>
    <row r="65" spans="1:7" ht="14.1" customHeight="1">
      <c r="A65" s="103" t="s">
        <v>64</v>
      </c>
      <c r="B65" s="41"/>
      <c r="C65" s="10"/>
      <c r="D65" s="10"/>
      <c r="E65" s="10"/>
      <c r="F65" s="10"/>
      <c r="G65" s="11"/>
    </row>
    <row r="66" spans="1:7" ht="14.1" customHeight="1">
      <c r="A66" s="103" t="s">
        <v>65</v>
      </c>
      <c r="B66" s="41"/>
      <c r="C66" s="10"/>
      <c r="D66" s="10"/>
      <c r="E66" s="10"/>
      <c r="F66" s="10"/>
      <c r="G66" s="11"/>
    </row>
    <row r="67" spans="1:7" ht="14.1" customHeight="1">
      <c r="A67" s="100" t="s">
        <v>68</v>
      </c>
      <c r="B67" s="101"/>
      <c r="C67" s="101">
        <f>SUM(C68:C69)</f>
        <v>435000</v>
      </c>
      <c r="D67" s="101">
        <f>SUM(D68:D69)</f>
        <v>823500</v>
      </c>
      <c r="E67" s="101">
        <f>SUM(E68:E69)</f>
        <v>220000</v>
      </c>
      <c r="F67" s="101">
        <f>SUM(F68:F69)</f>
        <v>220000</v>
      </c>
      <c r="G67" s="102">
        <f>SUM(G68:G69)</f>
        <v>220000</v>
      </c>
    </row>
    <row r="68" spans="1:7" ht="14.1" customHeight="1">
      <c r="A68" s="103" t="s">
        <v>64</v>
      </c>
      <c r="B68" s="41"/>
      <c r="C68" s="10"/>
      <c r="D68" s="10">
        <f>200000+117500</f>
        <v>317500</v>
      </c>
      <c r="E68" s="10"/>
      <c r="F68" s="10"/>
      <c r="G68" s="11"/>
    </row>
    <row r="69" spans="1:7" ht="14.1" customHeight="1">
      <c r="A69" s="103" t="s">
        <v>65</v>
      </c>
      <c r="B69" s="41"/>
      <c r="C69" s="10">
        <f>435000</f>
        <v>435000</v>
      </c>
      <c r="D69" s="10">
        <f>220000+186000+100000</f>
        <v>506000</v>
      </c>
      <c r="E69" s="10">
        <v>220000</v>
      </c>
      <c r="F69" s="10">
        <v>220000</v>
      </c>
      <c r="G69" s="10">
        <v>220000</v>
      </c>
    </row>
    <row r="70" spans="1:7" ht="14.1" customHeight="1">
      <c r="A70" s="100" t="s">
        <v>69</v>
      </c>
      <c r="B70" s="41"/>
      <c r="C70" s="101">
        <f>SUM(C71:C72)</f>
        <v>0</v>
      </c>
      <c r="D70" s="101">
        <f>SUM(D71:D72)</f>
        <v>0</v>
      </c>
      <c r="E70" s="101">
        <f>SUM(E71:E72)</f>
        <v>0</v>
      </c>
      <c r="F70" s="101">
        <f>SUM(F71:F72)</f>
        <v>0</v>
      </c>
      <c r="G70" s="102">
        <f>SUM(G71:G72)</f>
        <v>0</v>
      </c>
    </row>
    <row r="71" spans="1:7" ht="14.1" customHeight="1">
      <c r="A71" s="103" t="s">
        <v>64</v>
      </c>
      <c r="B71" s="41"/>
      <c r="C71" s="10"/>
      <c r="D71" s="10"/>
      <c r="E71" s="10"/>
      <c r="F71" s="10"/>
      <c r="G71" s="11"/>
    </row>
    <row r="72" spans="1:7">
      <c r="A72" s="103" t="s">
        <v>65</v>
      </c>
      <c r="B72" s="41"/>
      <c r="C72" s="10"/>
      <c r="D72" s="10"/>
      <c r="E72" s="10"/>
      <c r="F72" s="10"/>
      <c r="G72" s="11"/>
    </row>
    <row r="73" spans="1:7">
      <c r="A73" s="100" t="s">
        <v>70</v>
      </c>
      <c r="B73" s="41"/>
      <c r="C73" s="101">
        <f>SUM(C74:C75)</f>
        <v>20000</v>
      </c>
      <c r="D73" s="101">
        <f>SUM(D74:D75)</f>
        <v>10000</v>
      </c>
      <c r="E73" s="101">
        <f>SUM(E74:E75)</f>
        <v>10000</v>
      </c>
      <c r="F73" s="101">
        <f>SUM(F74:F75)</f>
        <v>10000</v>
      </c>
      <c r="G73" s="102">
        <f>SUM(G74:G75)</f>
        <v>10000</v>
      </c>
    </row>
    <row r="74" spans="1:7">
      <c r="A74" s="103" t="s">
        <v>64</v>
      </c>
      <c r="B74" s="41"/>
      <c r="C74" s="10"/>
      <c r="D74" s="10"/>
      <c r="E74" s="10"/>
      <c r="F74" s="10"/>
      <c r="G74" s="11"/>
    </row>
    <row r="75" spans="1:7">
      <c r="A75" s="103" t="s">
        <v>65</v>
      </c>
      <c r="B75" s="41"/>
      <c r="C75" s="10">
        <v>20000</v>
      </c>
      <c r="D75" s="10">
        <v>10000</v>
      </c>
      <c r="E75" s="10">
        <v>10000</v>
      </c>
      <c r="F75" s="10">
        <v>10000</v>
      </c>
      <c r="G75" s="10">
        <v>10000</v>
      </c>
    </row>
    <row r="76" spans="1:7">
      <c r="A76" s="100" t="s">
        <v>71</v>
      </c>
      <c r="B76" s="41"/>
      <c r="C76" s="101">
        <f>SUM(C77:C78)</f>
        <v>0</v>
      </c>
      <c r="D76" s="101">
        <f>SUM(D77:D78)</f>
        <v>0</v>
      </c>
      <c r="E76" s="101">
        <f>SUM(E77:E78)</f>
        <v>0</v>
      </c>
      <c r="F76" s="101">
        <f>SUM(F77:F78)</f>
        <v>0</v>
      </c>
      <c r="G76" s="102">
        <f>SUM(G77:G78)</f>
        <v>0</v>
      </c>
    </row>
    <row r="77" spans="1:7">
      <c r="A77" s="103" t="s">
        <v>64</v>
      </c>
      <c r="B77" s="41"/>
      <c r="C77" s="10"/>
      <c r="D77" s="10"/>
      <c r="E77" s="10"/>
      <c r="F77" s="10"/>
      <c r="G77" s="11"/>
    </row>
    <row r="78" spans="1:7">
      <c r="A78" s="103" t="s">
        <v>65</v>
      </c>
      <c r="B78" s="41"/>
      <c r="C78" s="10"/>
      <c r="D78" s="10"/>
      <c r="E78" s="10"/>
      <c r="F78" s="10"/>
      <c r="G78" s="11"/>
    </row>
    <row r="79" spans="1:7">
      <c r="A79" s="100" t="s">
        <v>72</v>
      </c>
      <c r="B79" s="41"/>
      <c r="C79" s="101">
        <f>SUM(C80:C81)</f>
        <v>0</v>
      </c>
      <c r="D79" s="101">
        <f>SUM(D80:D81)</f>
        <v>0</v>
      </c>
      <c r="E79" s="101">
        <f>SUM(E80:E81)</f>
        <v>0</v>
      </c>
      <c r="F79" s="101">
        <f>SUM(F80:F81)</f>
        <v>0</v>
      </c>
      <c r="G79" s="102">
        <f>SUM(G80:G81)</f>
        <v>2030000</v>
      </c>
    </row>
    <row r="80" spans="1:7">
      <c r="A80" s="103" t="s">
        <v>64</v>
      </c>
      <c r="B80" s="41"/>
      <c r="C80" s="10"/>
      <c r="D80" s="10"/>
      <c r="E80" s="10"/>
      <c r="F80" s="10"/>
      <c r="G80" s="11">
        <v>1180000</v>
      </c>
    </row>
    <row r="81" spans="1:7">
      <c r="A81" s="103" t="s">
        <v>65</v>
      </c>
      <c r="B81" s="41"/>
      <c r="C81" s="10"/>
      <c r="D81" s="10"/>
      <c r="E81" s="10"/>
      <c r="F81" s="10"/>
      <c r="G81" s="11">
        <v>850000</v>
      </c>
    </row>
    <row r="82" spans="1:7">
      <c r="A82" s="100" t="s">
        <v>73</v>
      </c>
      <c r="B82" s="41"/>
      <c r="C82" s="101">
        <f>SUM(C83:C84)</f>
        <v>7109451</v>
      </c>
      <c r="D82" s="101">
        <f>SUM(D83:D84)</f>
        <v>75000</v>
      </c>
      <c r="E82" s="101">
        <f>SUM(E83:E84)</f>
        <v>0</v>
      </c>
      <c r="F82" s="101">
        <f>SUM(F83:F84)</f>
        <v>2320000</v>
      </c>
      <c r="G82" s="102">
        <f>SUM(G83:G84)</f>
        <v>450000</v>
      </c>
    </row>
    <row r="83" spans="1:7">
      <c r="A83" s="103" t="s">
        <v>64</v>
      </c>
      <c r="B83" s="41"/>
      <c r="C83" s="10">
        <f>2239838+959562.8</f>
        <v>3199400.8</v>
      </c>
      <c r="D83" s="10"/>
      <c r="E83" s="10"/>
      <c r="F83" s="10">
        <v>1320000</v>
      </c>
      <c r="G83" s="11"/>
    </row>
    <row r="84" spans="1:7">
      <c r="A84" s="103" t="s">
        <v>65</v>
      </c>
      <c r="B84" s="41"/>
      <c r="C84" s="10">
        <f>109451+2000000+1550599.2+300000-50000</f>
        <v>3910050.2</v>
      </c>
      <c r="D84" s="10">
        <f>165000-100000+10000</f>
        <v>75000</v>
      </c>
      <c r="E84" s="10"/>
      <c r="F84" s="10">
        <f>450000+550000</f>
        <v>1000000</v>
      </c>
      <c r="G84" s="11">
        <v>450000</v>
      </c>
    </row>
    <row r="85" spans="1:7">
      <c r="A85" s="100" t="s">
        <v>74</v>
      </c>
      <c r="B85" s="101"/>
      <c r="C85" s="101">
        <f>SUM(C86:C87)</f>
        <v>0</v>
      </c>
      <c r="D85" s="101">
        <f>SUM(D86:D87)</f>
        <v>0</v>
      </c>
      <c r="E85" s="101">
        <f>SUM(E86:E87)</f>
        <v>0</v>
      </c>
      <c r="F85" s="101">
        <f>SUM(F86:F87)</f>
        <v>0</v>
      </c>
      <c r="G85" s="102">
        <f>SUM(G86:G87)</f>
        <v>0</v>
      </c>
    </row>
    <row r="86" spans="1:7">
      <c r="A86" s="103" t="s">
        <v>64</v>
      </c>
      <c r="B86" s="41"/>
      <c r="C86" s="10"/>
      <c r="D86" s="10"/>
      <c r="E86" s="10"/>
      <c r="F86" s="10"/>
      <c r="G86" s="11"/>
    </row>
    <row r="87" spans="1:7" s="14" customFormat="1">
      <c r="A87" s="103" t="s">
        <v>65</v>
      </c>
      <c r="B87" s="41"/>
      <c r="C87" s="10"/>
      <c r="D87" s="10"/>
      <c r="E87" s="10"/>
      <c r="F87" s="10"/>
      <c r="G87" s="11"/>
    </row>
    <row r="88" spans="1:7" s="14" customFormat="1">
      <c r="A88" s="104" t="s">
        <v>75</v>
      </c>
      <c r="B88" s="105"/>
      <c r="C88" s="105">
        <f>SUM(C89:C90)</f>
        <v>7572451</v>
      </c>
      <c r="D88" s="105">
        <f>SUM(D89:D90)</f>
        <v>908500</v>
      </c>
      <c r="E88" s="105">
        <f>SUM(E89:E90)</f>
        <v>250000</v>
      </c>
      <c r="F88" s="105">
        <f>SUM(F89:F90)</f>
        <v>2550000</v>
      </c>
      <c r="G88" s="106">
        <f>SUM(G89:G90)</f>
        <v>2710000</v>
      </c>
    </row>
    <row r="89" spans="1:7">
      <c r="A89" s="103" t="s">
        <v>64</v>
      </c>
      <c r="B89" s="41"/>
      <c r="C89" s="41">
        <f t="shared" ref="C89:G90" si="16">C59+C62+C65+C68+C71+C74+C77+C80+C83+C86</f>
        <v>3199400.8</v>
      </c>
      <c r="D89" s="41">
        <f t="shared" si="16"/>
        <v>317500</v>
      </c>
      <c r="E89" s="41">
        <f t="shared" si="16"/>
        <v>0</v>
      </c>
      <c r="F89" s="41">
        <f t="shared" si="16"/>
        <v>1320000</v>
      </c>
      <c r="G89" s="71">
        <f t="shared" si="16"/>
        <v>1180000</v>
      </c>
    </row>
    <row r="90" spans="1:7" ht="13.5" thickBot="1">
      <c r="A90" s="107" t="s">
        <v>65</v>
      </c>
      <c r="B90" s="108"/>
      <c r="C90" s="109">
        <f t="shared" si="16"/>
        <v>4373050.2</v>
      </c>
      <c r="D90" s="109">
        <f t="shared" si="16"/>
        <v>591000</v>
      </c>
      <c r="E90" s="109">
        <f t="shared" si="16"/>
        <v>250000</v>
      </c>
      <c r="F90" s="109">
        <f t="shared" si="16"/>
        <v>1230000</v>
      </c>
      <c r="G90" s="110">
        <f t="shared" si="16"/>
        <v>1530000</v>
      </c>
    </row>
    <row r="91" spans="1:7" ht="19.5" customHeight="1">
      <c r="A91" s="111" t="s">
        <v>76</v>
      </c>
      <c r="C91" s="112">
        <f>C23+C88</f>
        <v>0</v>
      </c>
      <c r="D91" s="112">
        <f>D23+D88</f>
        <v>0</v>
      </c>
      <c r="E91" s="112">
        <f>E23+E88</f>
        <v>0</v>
      </c>
      <c r="F91" s="112">
        <f>F23+F88</f>
        <v>0</v>
      </c>
      <c r="G91" s="112">
        <f>G23+G88</f>
        <v>0</v>
      </c>
    </row>
    <row r="93" spans="1:7">
      <c r="A93" s="25" t="s">
        <v>77</v>
      </c>
      <c r="B93" s="80" t="s">
        <v>78</v>
      </c>
      <c r="C93" s="80"/>
      <c r="D93" s="80"/>
      <c r="E93" s="80"/>
      <c r="F93" s="80"/>
    </row>
    <row r="94" spans="1:7" ht="25.5">
      <c r="A94" s="113" t="s">
        <v>79</v>
      </c>
      <c r="B94" s="114"/>
      <c r="C94" s="101">
        <f>SUM(C95:C96)</f>
        <v>7050000</v>
      </c>
      <c r="D94" s="101">
        <f>SUM(D95:D96)</f>
        <v>0</v>
      </c>
      <c r="E94" s="101">
        <f>SUM(E95:E96)</f>
        <v>0</v>
      </c>
      <c r="F94" s="101">
        <f>SUM(F95:F96)</f>
        <v>0</v>
      </c>
      <c r="G94" s="102">
        <f>SUM(G95:G96)</f>
        <v>0</v>
      </c>
    </row>
    <row r="95" spans="1:7">
      <c r="A95" s="103" t="s">
        <v>64</v>
      </c>
      <c r="B95" s="114"/>
      <c r="C95" s="10">
        <v>3199401</v>
      </c>
      <c r="D95" s="115"/>
      <c r="E95" s="115"/>
      <c r="F95" s="115"/>
      <c r="G95" s="115"/>
    </row>
    <row r="96" spans="1:7">
      <c r="A96" s="103" t="s">
        <v>65</v>
      </c>
      <c r="B96" s="114"/>
      <c r="C96" s="115">
        <v>3850599</v>
      </c>
      <c r="D96" s="115"/>
      <c r="E96" s="115"/>
      <c r="F96" s="115"/>
      <c r="G96" s="115"/>
    </row>
    <row r="97" spans="1:7">
      <c r="A97" s="100" t="s">
        <v>80</v>
      </c>
      <c r="B97" s="114"/>
      <c r="C97" s="101">
        <f>SUM(C98:C99)</f>
        <v>80000</v>
      </c>
      <c r="D97" s="101">
        <f>SUM(D98:D99)</f>
        <v>217500</v>
      </c>
      <c r="E97" s="101">
        <f>SUM(E98:E99)</f>
        <v>0</v>
      </c>
      <c r="F97" s="101">
        <f>SUM(F98:F99)</f>
        <v>0</v>
      </c>
      <c r="G97" s="102">
        <f>SUM(G98:G99)</f>
        <v>0</v>
      </c>
    </row>
    <row r="98" spans="1:7">
      <c r="A98" s="103" t="s">
        <v>64</v>
      </c>
      <c r="B98" s="114"/>
      <c r="C98" s="115"/>
      <c r="D98" s="115">
        <v>117500</v>
      </c>
      <c r="E98" s="115"/>
      <c r="F98" s="115"/>
      <c r="G98" s="115"/>
    </row>
    <row r="99" spans="1:7">
      <c r="A99" s="103" t="s">
        <v>65</v>
      </c>
      <c r="B99" s="114"/>
      <c r="C99" s="115">
        <v>80000</v>
      </c>
      <c r="D99" s="115">
        <v>100000</v>
      </c>
      <c r="E99" s="115"/>
      <c r="F99" s="115"/>
      <c r="G99" s="115"/>
    </row>
    <row r="100" spans="1:7">
      <c r="A100" s="100" t="s">
        <v>81</v>
      </c>
      <c r="B100" s="114"/>
      <c r="C100" s="101">
        <f>SUM(C101:C102)</f>
        <v>0</v>
      </c>
      <c r="D100" s="101">
        <f>SUM(D101:D102)</f>
        <v>386000</v>
      </c>
      <c r="E100" s="101">
        <f>SUM(E101:E102)</f>
        <v>0</v>
      </c>
      <c r="F100" s="101">
        <f>SUM(F101:F102)</f>
        <v>0</v>
      </c>
      <c r="G100" s="102">
        <f>SUM(G101:G102)</f>
        <v>0</v>
      </c>
    </row>
    <row r="101" spans="1:7">
      <c r="A101" s="103" t="s">
        <v>64</v>
      </c>
      <c r="B101" s="114"/>
      <c r="C101" s="115"/>
      <c r="D101" s="115">
        <v>200000</v>
      </c>
      <c r="E101" s="115"/>
      <c r="F101" s="115"/>
      <c r="G101" s="115"/>
    </row>
    <row r="102" spans="1:7">
      <c r="A102" s="103" t="s">
        <v>65</v>
      </c>
      <c r="B102" s="114"/>
      <c r="C102" s="115"/>
      <c r="D102" s="115">
        <v>186000</v>
      </c>
      <c r="E102" s="115"/>
      <c r="F102" s="115"/>
      <c r="G102" s="115"/>
    </row>
    <row r="103" spans="1:7">
      <c r="A103" s="100" t="s">
        <v>82</v>
      </c>
      <c r="B103" s="114"/>
      <c r="C103" s="101">
        <f>SUM(C104:C105)</f>
        <v>152110</v>
      </c>
      <c r="D103" s="101">
        <f>SUM(D104:D105)</f>
        <v>0</v>
      </c>
      <c r="E103" s="101">
        <f>SUM(E104:E105)</f>
        <v>0</v>
      </c>
      <c r="F103" s="101">
        <f>SUM(F104:F105)</f>
        <v>0</v>
      </c>
      <c r="G103" s="102">
        <f>SUM(G104:G105)</f>
        <v>0</v>
      </c>
    </row>
    <row r="104" spans="1:7">
      <c r="A104" s="103" t="s">
        <v>64</v>
      </c>
      <c r="B104" s="114"/>
      <c r="C104" s="115">
        <v>82110</v>
      </c>
      <c r="D104" s="115"/>
      <c r="E104" s="115"/>
      <c r="F104" s="115"/>
      <c r="G104" s="115"/>
    </row>
    <row r="105" spans="1:7">
      <c r="A105" s="103" t="s">
        <v>65</v>
      </c>
      <c r="B105" s="114"/>
      <c r="C105" s="115">
        <v>70000</v>
      </c>
      <c r="D105" s="115"/>
      <c r="E105" s="115"/>
      <c r="F105" s="115"/>
      <c r="G105" s="115"/>
    </row>
    <row r="106" spans="1:7">
      <c r="A106" s="100" t="s">
        <v>83</v>
      </c>
      <c r="B106" s="114"/>
      <c r="C106" s="101">
        <f>SUM(C107:C108)</f>
        <v>0</v>
      </c>
      <c r="D106" s="101">
        <f>SUM(D107:D108)</f>
        <v>0</v>
      </c>
      <c r="E106" s="101">
        <f>SUM(E107:E108)</f>
        <v>0</v>
      </c>
      <c r="F106" s="101">
        <f>SUM(F107:F108)</f>
        <v>2320000</v>
      </c>
      <c r="G106" s="102">
        <f>SUM(G107:G108)</f>
        <v>450000</v>
      </c>
    </row>
    <row r="107" spans="1:7">
      <c r="A107" s="103" t="s">
        <v>64</v>
      </c>
      <c r="B107" s="114"/>
      <c r="C107" s="10"/>
      <c r="D107" s="115"/>
      <c r="E107" s="115"/>
      <c r="F107" s="115">
        <v>1320000</v>
      </c>
      <c r="G107" s="115"/>
    </row>
    <row r="108" spans="1:7">
      <c r="A108" s="103" t="s">
        <v>65</v>
      </c>
      <c r="B108" s="114"/>
      <c r="C108" s="115"/>
      <c r="D108" s="115"/>
      <c r="E108" s="115"/>
      <c r="F108" s="115">
        <v>1000000</v>
      </c>
      <c r="G108" s="115">
        <v>450000</v>
      </c>
    </row>
    <row r="109" spans="1:7">
      <c r="A109" s="100" t="s">
        <v>84</v>
      </c>
      <c r="B109" s="114"/>
      <c r="C109" s="101">
        <f>SUM(C110:C111)</f>
        <v>0</v>
      </c>
      <c r="D109" s="101">
        <f>SUM(D110:D111)</f>
        <v>0</v>
      </c>
      <c r="E109" s="101">
        <f>SUM(E110:E111)</f>
        <v>0</v>
      </c>
      <c r="F109" s="101">
        <f>SUM(F110:F111)</f>
        <v>0</v>
      </c>
      <c r="G109" s="102">
        <f>SUM(G110:G111)</f>
        <v>2000000</v>
      </c>
    </row>
    <row r="110" spans="1:7">
      <c r="A110" s="103" t="s">
        <v>64</v>
      </c>
      <c r="B110" s="114"/>
      <c r="C110" s="115"/>
      <c r="D110" s="115"/>
      <c r="E110" s="115"/>
      <c r="F110" s="115"/>
      <c r="G110" s="115">
        <v>1180000</v>
      </c>
    </row>
    <row r="111" spans="1:7">
      <c r="A111" s="103" t="s">
        <v>65</v>
      </c>
      <c r="B111" s="114"/>
      <c r="C111" s="115"/>
      <c r="D111" s="115"/>
      <c r="E111" s="115"/>
      <c r="F111" s="115"/>
      <c r="G111" s="115">
        <v>820000</v>
      </c>
    </row>
    <row r="112" spans="1:7">
      <c r="A112" s="100" t="s">
        <v>85</v>
      </c>
      <c r="B112" s="114"/>
      <c r="C112" s="101">
        <f>SUM(C113:C114)</f>
        <v>0</v>
      </c>
      <c r="D112" s="101">
        <f>SUM(D113:D114)</f>
        <v>0</v>
      </c>
      <c r="E112" s="101">
        <f>SUM(E113:E114)</f>
        <v>0</v>
      </c>
      <c r="F112" s="101">
        <f>SUM(F113:F114)</f>
        <v>0</v>
      </c>
      <c r="G112" s="102">
        <f>SUM(G113:G114)</f>
        <v>30000</v>
      </c>
    </row>
    <row r="113" spans="1:7">
      <c r="A113" s="103" t="s">
        <v>64</v>
      </c>
      <c r="B113" s="114"/>
      <c r="C113" s="115"/>
      <c r="D113" s="115"/>
      <c r="E113" s="115"/>
      <c r="F113" s="115"/>
      <c r="G113" s="115"/>
    </row>
    <row r="114" spans="1:7">
      <c r="A114" s="103" t="s">
        <v>65</v>
      </c>
      <c r="B114" s="114"/>
      <c r="C114" s="115"/>
      <c r="D114" s="115"/>
      <c r="E114" s="115"/>
      <c r="F114" s="115"/>
      <c r="G114" s="115">
        <v>30000</v>
      </c>
    </row>
    <row r="115" spans="1:7">
      <c r="A115" s="100" t="s">
        <v>86</v>
      </c>
      <c r="B115" s="114"/>
      <c r="C115" s="101">
        <f>SUM(C116:C117)</f>
        <v>0</v>
      </c>
      <c r="D115" s="101">
        <f>SUM(D116:D117)</f>
        <v>70000</v>
      </c>
      <c r="E115" s="101">
        <f>SUM(E116:E117)</f>
        <v>0</v>
      </c>
      <c r="F115" s="101">
        <f>SUM(F116:F117)</f>
        <v>0</v>
      </c>
      <c r="G115" s="102">
        <f>SUM(G116:G117)</f>
        <v>0</v>
      </c>
    </row>
    <row r="116" spans="1:7">
      <c r="A116" s="103" t="s">
        <v>64</v>
      </c>
      <c r="B116" s="114"/>
      <c r="C116" s="115"/>
      <c r="D116" s="115"/>
      <c r="E116" s="115"/>
      <c r="F116" s="115"/>
      <c r="G116" s="115"/>
    </row>
    <row r="117" spans="1:7">
      <c r="A117" s="103" t="s">
        <v>65</v>
      </c>
      <c r="B117" s="114"/>
      <c r="C117" s="115"/>
      <c r="D117" s="115">
        <v>70000</v>
      </c>
      <c r="E117" s="115"/>
      <c r="F117" s="115"/>
      <c r="G117" s="115"/>
    </row>
    <row r="118" spans="1:7">
      <c r="C118" s="34"/>
      <c r="D118" s="34"/>
      <c r="E118" s="34"/>
      <c r="F118" s="34"/>
      <c r="G118" s="34"/>
    </row>
    <row r="119" spans="1:7">
      <c r="C119" s="34"/>
      <c r="D119" s="34"/>
      <c r="E119" s="34"/>
      <c r="F119" s="34"/>
      <c r="G119" s="34"/>
    </row>
    <row r="120" spans="1:7">
      <c r="C120" s="34"/>
      <c r="D120" s="34"/>
      <c r="E120" s="34"/>
      <c r="F120" s="34"/>
      <c r="G120" s="34"/>
    </row>
    <row r="121" spans="1:7">
      <c r="C121" s="34"/>
      <c r="D121" s="34"/>
      <c r="E121" s="34"/>
      <c r="F121" s="34"/>
      <c r="G121" s="34"/>
    </row>
    <row r="122" spans="1:7">
      <c r="C122" s="34"/>
      <c r="D122" s="34"/>
      <c r="E122" s="34"/>
      <c r="F122" s="34"/>
      <c r="G122" s="34"/>
    </row>
    <row r="123" spans="1:7">
      <c r="C123" s="34"/>
      <c r="D123" s="34"/>
      <c r="E123" s="34"/>
      <c r="F123" s="34"/>
      <c r="G123" s="34"/>
    </row>
    <row r="124" spans="1:7">
      <c r="C124" s="34"/>
      <c r="D124" s="34"/>
      <c r="E124" s="34"/>
      <c r="F124" s="34"/>
      <c r="G124" s="34"/>
    </row>
    <row r="125" spans="1:7">
      <c r="C125" s="34"/>
      <c r="D125" s="34"/>
      <c r="E125" s="34"/>
      <c r="F125" s="34"/>
      <c r="G125" s="34"/>
    </row>
    <row r="126" spans="1:7">
      <c r="C126" s="34"/>
      <c r="D126" s="34"/>
      <c r="E126" s="34"/>
      <c r="F126" s="34"/>
      <c r="G126" s="34"/>
    </row>
    <row r="127" spans="1:7">
      <c r="C127" s="34"/>
      <c r="D127" s="34"/>
      <c r="E127" s="34"/>
      <c r="F127" s="34"/>
      <c r="G127" s="34"/>
    </row>
    <row r="128" spans="1:7">
      <c r="C128" s="34"/>
      <c r="D128" s="34"/>
      <c r="E128" s="34"/>
      <c r="F128" s="34"/>
      <c r="G128" s="34"/>
    </row>
    <row r="129" spans="3:7">
      <c r="C129" s="34"/>
      <c r="D129" s="34"/>
      <c r="E129" s="34"/>
      <c r="F129" s="34"/>
      <c r="G129" s="34"/>
    </row>
    <row r="130" spans="3:7">
      <c r="C130" s="34"/>
      <c r="D130" s="34"/>
      <c r="E130" s="34"/>
      <c r="F130" s="34"/>
      <c r="G130" s="34"/>
    </row>
    <row r="131" spans="3:7">
      <c r="C131" s="34"/>
      <c r="D131" s="34"/>
      <c r="E131" s="34"/>
      <c r="F131" s="34"/>
      <c r="G131" s="34"/>
    </row>
    <row r="132" spans="3:7">
      <c r="C132" s="34"/>
      <c r="D132" s="34"/>
      <c r="E132" s="34"/>
      <c r="F132" s="34"/>
      <c r="G132" s="34"/>
    </row>
  </sheetData>
  <conditionalFormatting sqref="B49:G49 C20:G20">
    <cfRule type="cellIs" dxfId="3" priority="4" stopIfTrue="1" operator="lessThan">
      <formula>0</formula>
    </cfRule>
  </conditionalFormatting>
  <conditionalFormatting sqref="C20:G20">
    <cfRule type="cellIs" dxfId="2" priority="3" stopIfTrue="1" operator="lessThan">
      <formula>0</formula>
    </cfRule>
  </conditionalFormatting>
  <conditionalFormatting sqref="E20">
    <cfRule type="cellIs" dxfId="1" priority="2" stopIfTrue="1" operator="lessThan">
      <formula>0</formula>
    </cfRule>
  </conditionalFormatting>
  <conditionalFormatting sqref="G20">
    <cfRule type="cellIs" dxfId="0" priority="1" stopIfTrue="1" operator="lessThan">
      <formula>0</formula>
    </cfRule>
  </conditionalFormatting>
  <pageMargins left="0.74803149606299213" right="0.35433070866141736" top="0.98425196850393704" bottom="0.98425196850393704" header="0.51181102362204722" footer="0.51181102362204722"/>
  <pageSetup paperSize="9" scale="80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Strateegia vorm KOV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 Korotejev-Piir</dc:creator>
  <cp:lastModifiedBy>Ly Korotejev-Piir</cp:lastModifiedBy>
  <dcterms:created xsi:type="dcterms:W3CDTF">2025-08-25T12:08:41Z</dcterms:created>
  <dcterms:modified xsi:type="dcterms:W3CDTF">2025-08-25T12:34:16Z</dcterms:modified>
</cp:coreProperties>
</file>